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5BC82928-2764-43F2-9E95-62BB62CA7693}" xr6:coauthVersionLast="47" xr6:coauthVersionMax="47" xr10:uidLastSave="{00000000-0000-0000-0000-000000000000}"/>
  <bookViews>
    <workbookView xWindow="-108" yWindow="-108" windowWidth="23256" windowHeight="12576" activeTab="5" xr2:uid="{E0B8C2A3-C615-42DA-86C9-54589B693CF7}"/>
  </bookViews>
  <sheets>
    <sheet name="12月" sheetId="9" r:id="rId1"/>
    <sheet name="15" sheetId="8" r:id="rId2"/>
    <sheet name="16" sheetId="7" r:id="rId3"/>
    <sheet name="17" sheetId="6" r:id="rId4"/>
    <sheet name="18" sheetId="4" r:id="rId5"/>
    <sheet name="19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5" l="1"/>
  <c r="Q68" i="5"/>
  <c r="Q67" i="5"/>
  <c r="Q66" i="5"/>
  <c r="U68" i="5"/>
  <c r="U67" i="5"/>
  <c r="U66" i="5"/>
  <c r="E56" i="5"/>
  <c r="E57" i="5"/>
  <c r="M52" i="4"/>
  <c r="M51" i="4"/>
  <c r="I58" i="4"/>
  <c r="I61" i="4"/>
  <c r="U71" i="4"/>
  <c r="U70" i="4"/>
  <c r="U69" i="4"/>
  <c r="U68" i="4"/>
  <c r="Q50" i="6"/>
  <c r="U69" i="6"/>
  <c r="U68" i="6"/>
  <c r="U67" i="6"/>
  <c r="U66" i="6"/>
  <c r="Q74" i="6"/>
  <c r="Q73" i="6"/>
  <c r="Q72" i="6"/>
  <c r="I71" i="6"/>
  <c r="I70" i="6"/>
  <c r="I69" i="6"/>
  <c r="I68" i="6"/>
  <c r="I48" i="6"/>
  <c r="I47" i="6"/>
  <c r="M58" i="7"/>
  <c r="M57" i="7"/>
  <c r="M56" i="7"/>
  <c r="M55" i="7"/>
  <c r="M54" i="7"/>
  <c r="M53" i="7"/>
  <c r="M52" i="7"/>
  <c r="M51" i="7"/>
  <c r="M50" i="7"/>
  <c r="M49" i="7"/>
  <c r="I58" i="7"/>
  <c r="I57" i="7"/>
  <c r="I56" i="7"/>
  <c r="I55" i="7"/>
  <c r="I54" i="7"/>
  <c r="I53" i="7"/>
  <c r="I52" i="7"/>
  <c r="I51" i="7"/>
  <c r="I50" i="7"/>
  <c r="I49" i="7"/>
  <c r="E51" i="7"/>
  <c r="E52" i="7"/>
  <c r="E53" i="7"/>
  <c r="E54" i="7"/>
  <c r="E55" i="7"/>
  <c r="E56" i="7"/>
  <c r="E57" i="7"/>
  <c r="E58" i="7"/>
  <c r="U70" i="8"/>
  <c r="U69" i="8"/>
  <c r="U68" i="8"/>
  <c r="U67" i="8"/>
  <c r="U56" i="8"/>
  <c r="U56" i="7"/>
  <c r="U56" i="6"/>
  <c r="U56" i="4"/>
  <c r="U56" i="5"/>
  <c r="U55" i="7"/>
  <c r="U55" i="6"/>
  <c r="U55" i="4"/>
  <c r="U55" i="5"/>
  <c r="Q53" i="6"/>
  <c r="Q53" i="4"/>
  <c r="Q53" i="5"/>
  <c r="Q53" i="8"/>
  <c r="M50" i="6"/>
  <c r="M50" i="4"/>
  <c r="M50" i="5"/>
  <c r="M50" i="8"/>
  <c r="M51" i="6"/>
  <c r="M51" i="5"/>
  <c r="M51" i="8"/>
  <c r="M52" i="6"/>
  <c r="M52" i="5"/>
  <c r="M48" i="7"/>
  <c r="M48" i="6"/>
  <c r="M48" i="4"/>
  <c r="M48" i="5"/>
  <c r="M48" i="8"/>
  <c r="I60" i="8"/>
  <c r="I59" i="8"/>
  <c r="I58" i="8"/>
  <c r="I57" i="8"/>
  <c r="I56" i="8"/>
  <c r="E67" i="8"/>
  <c r="E68" i="8"/>
  <c r="M65" i="5"/>
  <c r="M64" i="5"/>
  <c r="M63" i="5"/>
  <c r="M62" i="5"/>
  <c r="U63" i="5"/>
  <c r="Q63" i="5"/>
  <c r="I63" i="5"/>
  <c r="E63" i="5"/>
  <c r="U62" i="5"/>
  <c r="Q62" i="5"/>
  <c r="I62" i="5"/>
  <c r="E62" i="5"/>
  <c r="U65" i="4"/>
  <c r="Q65" i="4"/>
  <c r="M65" i="4"/>
  <c r="I65" i="4"/>
  <c r="E65" i="4"/>
  <c r="U64" i="4"/>
  <c r="Q64" i="4"/>
  <c r="M64" i="4"/>
  <c r="I64" i="4"/>
  <c r="E64" i="4"/>
  <c r="U63" i="6"/>
  <c r="Q63" i="6"/>
  <c r="M63" i="6"/>
  <c r="I63" i="6"/>
  <c r="E63" i="6"/>
  <c r="U62" i="6"/>
  <c r="Q62" i="6"/>
  <c r="M62" i="6"/>
  <c r="I62" i="6"/>
  <c r="E62" i="6"/>
  <c r="U62" i="7"/>
  <c r="Q62" i="7"/>
  <c r="M62" i="7"/>
  <c r="I62" i="7"/>
  <c r="E62" i="7"/>
  <c r="U61" i="7"/>
  <c r="Q61" i="7"/>
  <c r="M61" i="7"/>
  <c r="I61" i="7"/>
  <c r="E61" i="7"/>
  <c r="M76" i="7"/>
  <c r="I76" i="7"/>
  <c r="M75" i="7"/>
  <c r="Q74" i="7"/>
  <c r="E68" i="7"/>
  <c r="Q67" i="7"/>
  <c r="I67" i="7"/>
  <c r="E67" i="7"/>
  <c r="Q66" i="7"/>
  <c r="M66" i="7"/>
  <c r="I66" i="7"/>
  <c r="E66" i="7"/>
  <c r="Q65" i="7"/>
  <c r="M65" i="7"/>
  <c r="I65" i="7"/>
  <c r="E65" i="7"/>
  <c r="I60" i="7"/>
  <c r="U59" i="7"/>
  <c r="I59" i="7"/>
  <c r="U58" i="7"/>
  <c r="Q58" i="7"/>
  <c r="U57" i="7"/>
  <c r="Q57" i="7"/>
  <c r="Q56" i="7"/>
  <c r="Q55" i="7"/>
  <c r="U54" i="7"/>
  <c r="Q54" i="7"/>
  <c r="U49" i="7"/>
  <c r="E49" i="7"/>
  <c r="U48" i="7"/>
  <c r="I48" i="7"/>
  <c r="E48" i="7"/>
  <c r="U47" i="7"/>
  <c r="M47" i="7"/>
  <c r="I47" i="7"/>
  <c r="E47" i="7"/>
  <c r="E69" i="6"/>
  <c r="Q68" i="6"/>
  <c r="E68" i="6"/>
  <c r="Q67" i="6"/>
  <c r="M67" i="6"/>
  <c r="I67" i="6"/>
  <c r="E67" i="6"/>
  <c r="Q66" i="6"/>
  <c r="I66" i="6"/>
  <c r="E66" i="6"/>
  <c r="U60" i="6"/>
  <c r="M60" i="6"/>
  <c r="U59" i="6"/>
  <c r="M59" i="6"/>
  <c r="E59" i="6"/>
  <c r="U58" i="6"/>
  <c r="Q58" i="6"/>
  <c r="M58" i="6"/>
  <c r="I58" i="6"/>
  <c r="E58" i="6"/>
  <c r="U57" i="6"/>
  <c r="Q57" i="6"/>
  <c r="M57" i="6"/>
  <c r="I57" i="6"/>
  <c r="E57" i="6"/>
  <c r="Q56" i="6"/>
  <c r="M56" i="6"/>
  <c r="I56" i="6"/>
  <c r="E56" i="6"/>
  <c r="Q55" i="6"/>
  <c r="M55" i="6"/>
  <c r="I55" i="6"/>
  <c r="E55" i="6"/>
  <c r="M54" i="6"/>
  <c r="M53" i="6"/>
  <c r="U50" i="6"/>
  <c r="U49" i="6"/>
  <c r="Q49" i="6"/>
  <c r="M49" i="6"/>
  <c r="I49" i="6"/>
  <c r="U48" i="6"/>
  <c r="Q48" i="6"/>
  <c r="U47" i="6"/>
  <c r="M47" i="6"/>
  <c r="Q76" i="4"/>
  <c r="I73" i="4"/>
  <c r="I72" i="4"/>
  <c r="M71" i="4"/>
  <c r="I71" i="4"/>
  <c r="Q70" i="4"/>
  <c r="M70" i="4"/>
  <c r="I70" i="4"/>
  <c r="E70" i="4"/>
  <c r="Q69" i="4"/>
  <c r="M69" i="4"/>
  <c r="I69" i="4"/>
  <c r="E69" i="4"/>
  <c r="Q68" i="4"/>
  <c r="M68" i="4"/>
  <c r="I68" i="4"/>
  <c r="E68" i="4"/>
  <c r="U61" i="4"/>
  <c r="U60" i="4"/>
  <c r="I60" i="4"/>
  <c r="U59" i="4"/>
  <c r="I59" i="4"/>
  <c r="U58" i="4"/>
  <c r="Q58" i="4"/>
  <c r="U57" i="4"/>
  <c r="Q57" i="4"/>
  <c r="I57" i="4"/>
  <c r="E57" i="4"/>
  <c r="Q56" i="4"/>
  <c r="I56" i="4"/>
  <c r="Q50" i="4"/>
  <c r="E50" i="4"/>
  <c r="U49" i="4"/>
  <c r="Q49" i="4"/>
  <c r="M49" i="4"/>
  <c r="E49" i="4"/>
  <c r="U48" i="4"/>
  <c r="Q48" i="4"/>
  <c r="I48" i="4"/>
  <c r="E48" i="4"/>
  <c r="U47" i="4"/>
  <c r="Q47" i="4"/>
  <c r="M47" i="4"/>
  <c r="I47" i="4"/>
  <c r="E47" i="4"/>
  <c r="M77" i="5"/>
  <c r="M76" i="5"/>
  <c r="Q75" i="5"/>
  <c r="M75" i="5"/>
  <c r="M74" i="5"/>
  <c r="M73" i="5"/>
  <c r="M72" i="5"/>
  <c r="M71" i="5"/>
  <c r="I71" i="5"/>
  <c r="M70" i="5"/>
  <c r="I70" i="5"/>
  <c r="E70" i="5"/>
  <c r="M69" i="5"/>
  <c r="I69" i="5"/>
  <c r="E69" i="5"/>
  <c r="M68" i="5"/>
  <c r="I68" i="5"/>
  <c r="E68" i="5"/>
  <c r="M67" i="5"/>
  <c r="I67" i="5"/>
  <c r="E67" i="5"/>
  <c r="M66" i="5"/>
  <c r="I66" i="5"/>
  <c r="E66" i="5"/>
  <c r="U61" i="5"/>
  <c r="Q61" i="5"/>
  <c r="M61" i="5"/>
  <c r="I61" i="5"/>
  <c r="U60" i="5"/>
  <c r="Q60" i="5"/>
  <c r="M60" i="5"/>
  <c r="I60" i="5"/>
  <c r="U59" i="5"/>
  <c r="Q59" i="5"/>
  <c r="M59" i="5"/>
  <c r="I59" i="5"/>
  <c r="E59" i="5"/>
  <c r="U58" i="5"/>
  <c r="Q58" i="5"/>
  <c r="M58" i="5"/>
  <c r="I58" i="5"/>
  <c r="E58" i="5"/>
  <c r="U57" i="5"/>
  <c r="Q57" i="5"/>
  <c r="M57" i="5"/>
  <c r="I57" i="5"/>
  <c r="Q56" i="5"/>
  <c r="M56" i="5"/>
  <c r="I56" i="5"/>
  <c r="Q55" i="5"/>
  <c r="M55" i="5"/>
  <c r="I55" i="5"/>
  <c r="E55" i="5"/>
  <c r="M54" i="5"/>
  <c r="M53" i="5"/>
  <c r="Q51" i="5"/>
  <c r="U50" i="5"/>
  <c r="Q50" i="5"/>
  <c r="I50" i="5"/>
  <c r="U49" i="5"/>
  <c r="Q49" i="5"/>
  <c r="M49" i="5"/>
  <c r="I49" i="5"/>
  <c r="E49" i="5"/>
  <c r="U48" i="5"/>
  <c r="Q48" i="5"/>
  <c r="I48" i="5"/>
  <c r="E48" i="5"/>
  <c r="U47" i="5"/>
  <c r="Q47" i="5"/>
  <c r="M47" i="5"/>
  <c r="Q74" i="8"/>
  <c r="Q69" i="8"/>
  <c r="I69" i="8"/>
  <c r="E69" i="8"/>
  <c r="Q68" i="8"/>
  <c r="I68" i="8"/>
  <c r="Q67" i="8"/>
  <c r="I67" i="8"/>
  <c r="U64" i="8"/>
  <c r="Q64" i="8"/>
  <c r="M64" i="8"/>
  <c r="I64" i="8"/>
  <c r="E64" i="8"/>
  <c r="U63" i="8"/>
  <c r="Q63" i="8"/>
  <c r="M63" i="8"/>
  <c r="I63" i="8"/>
  <c r="E63" i="8"/>
  <c r="I62" i="8"/>
  <c r="I61" i="8"/>
  <c r="U59" i="8"/>
  <c r="E59" i="8"/>
  <c r="U58" i="8"/>
  <c r="E58" i="8"/>
  <c r="U57" i="8"/>
  <c r="Q57" i="8"/>
  <c r="M57" i="8"/>
  <c r="E57" i="8"/>
  <c r="Q56" i="8"/>
  <c r="M56" i="8"/>
  <c r="E56" i="8"/>
  <c r="Q52" i="8"/>
  <c r="Q51" i="8"/>
  <c r="Q50" i="8"/>
  <c r="U49" i="8"/>
  <c r="Q49" i="8"/>
  <c r="M49" i="8"/>
  <c r="U48" i="8"/>
  <c r="Q48" i="8"/>
  <c r="I48" i="8"/>
  <c r="E48" i="8"/>
  <c r="U47" i="8"/>
  <c r="Q47" i="8"/>
  <c r="M47" i="8"/>
  <c r="I47" i="8"/>
  <c r="E47" i="8"/>
  <c r="E47" i="5"/>
  <c r="Q28" i="6"/>
  <c r="Q27" i="6"/>
  <c r="Q26" i="6"/>
  <c r="I31" i="6"/>
  <c r="I30" i="6"/>
  <c r="I29" i="6"/>
  <c r="I28" i="6"/>
  <c r="I27" i="6"/>
  <c r="I26" i="6"/>
  <c r="M10" i="8"/>
  <c r="M8" i="8"/>
  <c r="U18" i="5"/>
  <c r="U15" i="5"/>
  <c r="Q27" i="5"/>
  <c r="Q18" i="5"/>
  <c r="Q9" i="5"/>
  <c r="I29" i="5"/>
  <c r="I26" i="5"/>
  <c r="I16" i="5"/>
  <c r="I7" i="5"/>
  <c r="U26" i="5"/>
  <c r="U28" i="5"/>
  <c r="E26" i="5"/>
  <c r="E17" i="5"/>
  <c r="E16" i="5"/>
  <c r="E7" i="5"/>
  <c r="U9" i="4"/>
  <c r="U16" i="4"/>
  <c r="U19" i="4"/>
  <c r="U29" i="4"/>
  <c r="U31" i="4"/>
  <c r="M28" i="4"/>
  <c r="M13" i="4"/>
  <c r="M10" i="4"/>
  <c r="I31" i="4"/>
  <c r="I30" i="4"/>
  <c r="I18" i="4"/>
  <c r="U29" i="6"/>
  <c r="Q33" i="6"/>
  <c r="M12" i="6"/>
  <c r="M11" i="6"/>
  <c r="I8" i="6"/>
  <c r="E18" i="6"/>
  <c r="E15" i="6"/>
  <c r="U27" i="7"/>
  <c r="U25" i="7"/>
  <c r="I36" i="7"/>
  <c r="M25" i="7"/>
  <c r="I25" i="7"/>
  <c r="U23" i="5"/>
  <c r="Q23" i="5"/>
  <c r="M23" i="5"/>
  <c r="I23" i="5"/>
  <c r="E23" i="5"/>
  <c r="U22" i="5"/>
  <c r="Q22" i="5"/>
  <c r="M22" i="5"/>
  <c r="I22" i="5"/>
  <c r="E22" i="5"/>
  <c r="U25" i="4"/>
  <c r="Q25" i="4"/>
  <c r="M25" i="4"/>
  <c r="I25" i="4"/>
  <c r="E25" i="4"/>
  <c r="U24" i="4"/>
  <c r="Q24" i="4"/>
  <c r="M24" i="4"/>
  <c r="I24" i="4"/>
  <c r="E24" i="4"/>
  <c r="U23" i="6"/>
  <c r="Q23" i="6"/>
  <c r="M23" i="6"/>
  <c r="I23" i="6"/>
  <c r="E23" i="6"/>
  <c r="U22" i="6"/>
  <c r="Q22" i="6"/>
  <c r="M22" i="6"/>
  <c r="I22" i="6"/>
  <c r="E22" i="6"/>
  <c r="U24" i="8"/>
  <c r="Q24" i="8"/>
  <c r="M24" i="8"/>
  <c r="I24" i="8"/>
  <c r="E24" i="8"/>
  <c r="U23" i="8"/>
  <c r="Q23" i="8"/>
  <c r="M23" i="8"/>
  <c r="I23" i="8"/>
  <c r="E23" i="8"/>
  <c r="M15" i="7"/>
  <c r="M11" i="7"/>
  <c r="I17" i="7"/>
  <c r="E18" i="7"/>
  <c r="E14" i="7"/>
  <c r="E13" i="7"/>
  <c r="E11" i="7"/>
  <c r="U16" i="8"/>
  <c r="Q13" i="8"/>
  <c r="M11" i="8"/>
  <c r="I18" i="8"/>
  <c r="I16" i="8"/>
  <c r="U30" i="8"/>
  <c r="U29" i="8"/>
  <c r="U28" i="8"/>
  <c r="U27" i="8"/>
  <c r="E28" i="8"/>
  <c r="E27" i="8"/>
  <c r="E27" i="5"/>
  <c r="E27" i="6"/>
  <c r="E27" i="7"/>
  <c r="E28" i="5"/>
  <c r="E28" i="4"/>
  <c r="E28" i="6"/>
  <c r="E28" i="7"/>
  <c r="E30" i="5"/>
  <c r="E30" i="4"/>
  <c r="M27" i="5"/>
  <c r="M27" i="6"/>
  <c r="U19" i="8"/>
  <c r="U18" i="8"/>
  <c r="U17" i="8"/>
  <c r="U10" i="8"/>
  <c r="U9" i="8"/>
  <c r="U8" i="8"/>
  <c r="U7" i="8"/>
  <c r="U26" i="7"/>
  <c r="U22" i="7"/>
  <c r="U21" i="7"/>
  <c r="U19" i="7"/>
  <c r="U18" i="7"/>
  <c r="U17" i="7"/>
  <c r="U16" i="7"/>
  <c r="U15" i="7"/>
  <c r="U14" i="7"/>
  <c r="U9" i="7"/>
  <c r="U8" i="7"/>
  <c r="U7" i="7"/>
  <c r="U28" i="6"/>
  <c r="U27" i="6"/>
  <c r="U26" i="6"/>
  <c r="U20" i="6"/>
  <c r="U19" i="6"/>
  <c r="U18" i="6"/>
  <c r="U17" i="6"/>
  <c r="U16" i="6"/>
  <c r="U15" i="6"/>
  <c r="U10" i="6"/>
  <c r="U9" i="6"/>
  <c r="U8" i="6"/>
  <c r="U7" i="6"/>
  <c r="U30" i="4"/>
  <c r="U28" i="4"/>
  <c r="U21" i="4"/>
  <c r="U20" i="4"/>
  <c r="U18" i="4"/>
  <c r="U17" i="4"/>
  <c r="U8" i="4"/>
  <c r="U7" i="4"/>
  <c r="U27" i="5"/>
  <c r="U21" i="5"/>
  <c r="U20" i="5"/>
  <c r="U19" i="5"/>
  <c r="U17" i="5"/>
  <c r="U16" i="5"/>
  <c r="U10" i="5"/>
  <c r="U9" i="5"/>
  <c r="U8" i="5"/>
  <c r="U7" i="5"/>
  <c r="Q34" i="8"/>
  <c r="Q29" i="8"/>
  <c r="Q28" i="8"/>
  <c r="Q27" i="8"/>
  <c r="Q17" i="8"/>
  <c r="Q16" i="8"/>
  <c r="Q12" i="8"/>
  <c r="Q11" i="8"/>
  <c r="Q10" i="8"/>
  <c r="Q9" i="8"/>
  <c r="Q8" i="8"/>
  <c r="Q7" i="8"/>
  <c r="Q34" i="7"/>
  <c r="Q27" i="7"/>
  <c r="Q26" i="7"/>
  <c r="Q25" i="7"/>
  <c r="Q22" i="7"/>
  <c r="Q21" i="7"/>
  <c r="Q18" i="7"/>
  <c r="Q17" i="7"/>
  <c r="Q16" i="7"/>
  <c r="Q15" i="7"/>
  <c r="Q14" i="7"/>
  <c r="Q34" i="6"/>
  <c r="Q32" i="6"/>
  <c r="Q18" i="6"/>
  <c r="Q17" i="6"/>
  <c r="Q16" i="6"/>
  <c r="Q15" i="6"/>
  <c r="Q9" i="6"/>
  <c r="Q8" i="6"/>
  <c r="Q36" i="4"/>
  <c r="Q30" i="4"/>
  <c r="Q29" i="4"/>
  <c r="Q28" i="4"/>
  <c r="Q18" i="4"/>
  <c r="Q17" i="4"/>
  <c r="Q16" i="4"/>
  <c r="Q10" i="4"/>
  <c r="Q9" i="4"/>
  <c r="Q8" i="4"/>
  <c r="Q7" i="4"/>
  <c r="Q35" i="5"/>
  <c r="Q28" i="5"/>
  <c r="Q26" i="5"/>
  <c r="Q21" i="5"/>
  <c r="Q20" i="5"/>
  <c r="Q19" i="5"/>
  <c r="Q17" i="5"/>
  <c r="Q16" i="5"/>
  <c r="Q15" i="5"/>
  <c r="Q11" i="5"/>
  <c r="Q10" i="5"/>
  <c r="Q8" i="5"/>
  <c r="Q7" i="5"/>
  <c r="M17" i="8"/>
  <c r="M16" i="8"/>
  <c r="M12" i="8"/>
  <c r="M9" i="8"/>
  <c r="M7" i="8"/>
  <c r="M36" i="7"/>
  <c r="M35" i="7"/>
  <c r="M26" i="7"/>
  <c r="M22" i="7"/>
  <c r="M21" i="7"/>
  <c r="M17" i="7"/>
  <c r="M16" i="7"/>
  <c r="M14" i="7"/>
  <c r="M13" i="7"/>
  <c r="M12" i="7"/>
  <c r="M10" i="7"/>
  <c r="M9" i="7"/>
  <c r="M8" i="7"/>
  <c r="M7" i="7"/>
  <c r="M20" i="6"/>
  <c r="M19" i="6"/>
  <c r="M18" i="6"/>
  <c r="M17" i="6"/>
  <c r="M16" i="6"/>
  <c r="M15" i="6"/>
  <c r="M14" i="6"/>
  <c r="M13" i="6"/>
  <c r="M10" i="6"/>
  <c r="M9" i="6"/>
  <c r="M8" i="6"/>
  <c r="M7" i="6"/>
  <c r="M31" i="4"/>
  <c r="M30" i="4"/>
  <c r="M29" i="4"/>
  <c r="M12" i="4"/>
  <c r="M11" i="4"/>
  <c r="M9" i="4"/>
  <c r="M7" i="4"/>
  <c r="M37" i="5"/>
  <c r="M36" i="5"/>
  <c r="M35" i="5"/>
  <c r="M34" i="5"/>
  <c r="M33" i="5"/>
  <c r="M32" i="5"/>
  <c r="M31" i="5"/>
  <c r="M30" i="5"/>
  <c r="M29" i="5"/>
  <c r="M28" i="5"/>
  <c r="M26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I29" i="8"/>
  <c r="I28" i="8"/>
  <c r="I27" i="8"/>
  <c r="I22" i="8"/>
  <c r="I21" i="8"/>
  <c r="I20" i="8"/>
  <c r="I19" i="8"/>
  <c r="I17" i="8"/>
  <c r="I8" i="8"/>
  <c r="I7" i="8"/>
  <c r="I27" i="7"/>
  <c r="I26" i="7"/>
  <c r="I22" i="7"/>
  <c r="I21" i="7"/>
  <c r="I20" i="7"/>
  <c r="I19" i="7"/>
  <c r="I18" i="7"/>
  <c r="I16" i="7"/>
  <c r="I15" i="7"/>
  <c r="I14" i="7"/>
  <c r="I13" i="7"/>
  <c r="I12" i="7"/>
  <c r="I11" i="7"/>
  <c r="I10" i="7"/>
  <c r="I9" i="7"/>
  <c r="I8" i="7"/>
  <c r="I7" i="7"/>
  <c r="I18" i="6"/>
  <c r="I17" i="6"/>
  <c r="I16" i="6"/>
  <c r="I15" i="6"/>
  <c r="I9" i="6"/>
  <c r="I7" i="6"/>
  <c r="I33" i="4"/>
  <c r="I32" i="4"/>
  <c r="I29" i="4"/>
  <c r="I28" i="4"/>
  <c r="I21" i="4"/>
  <c r="I20" i="4"/>
  <c r="I19" i="4"/>
  <c r="I17" i="4"/>
  <c r="I16" i="4"/>
  <c r="I8" i="4"/>
  <c r="I7" i="4"/>
  <c r="I31" i="5"/>
  <c r="I30" i="5"/>
  <c r="I28" i="5"/>
  <c r="I27" i="5"/>
  <c r="I21" i="5"/>
  <c r="I20" i="5"/>
  <c r="I19" i="5"/>
  <c r="I18" i="5"/>
  <c r="I17" i="5"/>
  <c r="I15" i="5"/>
  <c r="I12" i="5"/>
  <c r="I11" i="5"/>
  <c r="I10" i="5"/>
  <c r="I9" i="5"/>
  <c r="I8" i="5"/>
  <c r="E29" i="5"/>
  <c r="E19" i="5"/>
  <c r="E18" i="5"/>
  <c r="E15" i="5"/>
  <c r="E9" i="5"/>
  <c r="E8" i="5"/>
  <c r="E29" i="4"/>
  <c r="E17" i="4"/>
  <c r="E16" i="4"/>
  <c r="E10" i="4"/>
  <c r="E9" i="4"/>
  <c r="E8" i="4"/>
  <c r="E7" i="4"/>
  <c r="E29" i="6"/>
  <c r="E26" i="6"/>
  <c r="E19" i="6"/>
  <c r="E17" i="6"/>
  <c r="E16" i="6"/>
  <c r="E26" i="7"/>
  <c r="E25" i="7"/>
  <c r="E22" i="7"/>
  <c r="E21" i="7"/>
  <c r="E17" i="7"/>
  <c r="E16" i="7"/>
  <c r="E15" i="7"/>
  <c r="E12" i="7"/>
  <c r="E10" i="7"/>
  <c r="E9" i="7"/>
  <c r="E8" i="7"/>
  <c r="E7" i="7"/>
  <c r="E8" i="8"/>
  <c r="E16" i="8"/>
  <c r="E17" i="8"/>
  <c r="E18" i="8"/>
  <c r="E19" i="8"/>
  <c r="E29" i="8"/>
  <c r="E7" i="8"/>
</calcChain>
</file>

<file path=xl/sharedStrings.xml><?xml version="1.0" encoding="utf-8"?>
<sst xmlns="http://schemas.openxmlformats.org/spreadsheetml/2006/main" count="4389" uniqueCount="719">
  <si>
    <t>食材來源一律使用國產豬、牛肉</t>
  </si>
  <si>
    <t xml:space="preserve"> </t>
  </si>
  <si>
    <t>人數</t>
  </si>
  <si>
    <t>主食</t>
  </si>
  <si>
    <t>黑芝麻飯</t>
  </si>
  <si>
    <t>糙米飯</t>
  </si>
  <si>
    <t>香Ｑ白米飯</t>
  </si>
  <si>
    <t>菜名</t>
  </si>
  <si>
    <t>配   料</t>
  </si>
  <si>
    <t xml:space="preserve">  </t>
  </si>
  <si>
    <t>蘿</t>
  </si>
  <si>
    <t xml:space="preserve">肉角*"cas             </t>
  </si>
  <si>
    <t>海</t>
  </si>
  <si>
    <t xml:space="preserve">魚丁(水鯊)展昇        </t>
  </si>
  <si>
    <t>沙</t>
  </si>
  <si>
    <t xml:space="preserve">雞胸丁"佳世福         </t>
  </si>
  <si>
    <t xml:space="preserve">肉柳*"cas             </t>
  </si>
  <si>
    <t>主</t>
  </si>
  <si>
    <t>蔔</t>
  </si>
  <si>
    <t xml:space="preserve">白蘿蔔"Q              </t>
  </si>
  <si>
    <t xml:space="preserve">馬鈴薯"               </t>
  </si>
  <si>
    <t>茶</t>
  </si>
  <si>
    <t>8包</t>
  </si>
  <si>
    <t>菜</t>
  </si>
  <si>
    <t xml:space="preserve">雞(骨腿丁)佳世福      </t>
  </si>
  <si>
    <t xml:space="preserve">洋蔥去皮"             </t>
  </si>
  <si>
    <t>燒</t>
  </si>
  <si>
    <t xml:space="preserve">絞蒜仁"               </t>
  </si>
  <si>
    <t>魚</t>
  </si>
  <si>
    <t>1包</t>
  </si>
  <si>
    <t>米</t>
  </si>
  <si>
    <t xml:space="preserve">綠豆芽                </t>
  </si>
  <si>
    <t xml:space="preserve">大白菜去外葉"Q        </t>
  </si>
  <si>
    <t xml:space="preserve">紅蘿蔔"Q              </t>
  </si>
  <si>
    <t>肉</t>
  </si>
  <si>
    <t xml:space="preserve">薑末"                 </t>
  </si>
  <si>
    <t>1盒</t>
  </si>
  <si>
    <t>粉</t>
  </si>
  <si>
    <t xml:space="preserve">脆筍絲1.7K            </t>
  </si>
  <si>
    <t>15包</t>
  </si>
  <si>
    <t>雞</t>
  </si>
  <si>
    <t xml:space="preserve">滷包-大10入母指       </t>
  </si>
  <si>
    <t xml:space="preserve">                      </t>
  </si>
  <si>
    <t>羹</t>
  </si>
  <si>
    <t xml:space="preserve">木耳絲*3K             </t>
  </si>
  <si>
    <t>4包</t>
  </si>
  <si>
    <t xml:space="preserve">辣椒(紅)              </t>
  </si>
  <si>
    <t>湯</t>
  </si>
  <si>
    <t xml:space="preserve">蔥"                   </t>
  </si>
  <si>
    <t>12包</t>
  </si>
  <si>
    <t xml:space="preserve">沙茶醬3K"             </t>
  </si>
  <si>
    <t>6桶</t>
  </si>
  <si>
    <t xml:space="preserve">柴魚片-1斤"           </t>
  </si>
  <si>
    <t xml:space="preserve">肉絲*"cas             </t>
  </si>
  <si>
    <t xml:space="preserve">洗選雞蛋.15K          </t>
  </si>
  <si>
    <t>筍</t>
  </si>
  <si>
    <t xml:space="preserve">筍干1.7K              </t>
  </si>
  <si>
    <t>副</t>
  </si>
  <si>
    <t>花</t>
  </si>
  <si>
    <t xml:space="preserve">洗選雞蛋"12K          </t>
  </si>
  <si>
    <t>干</t>
  </si>
  <si>
    <t xml:space="preserve">小油豆腐丁* "         </t>
  </si>
  <si>
    <t>什</t>
  </si>
  <si>
    <t>豆</t>
  </si>
  <si>
    <t>蒸</t>
  </si>
  <si>
    <t>滷</t>
  </si>
  <si>
    <t>絲</t>
  </si>
  <si>
    <t>錦</t>
  </si>
  <si>
    <t>3桶</t>
  </si>
  <si>
    <t>蛋</t>
  </si>
  <si>
    <t xml:space="preserve">香菇(生)"Q            </t>
  </si>
  <si>
    <t>腐</t>
  </si>
  <si>
    <t>產</t>
  </si>
  <si>
    <t>有</t>
  </si>
  <si>
    <t>庫存</t>
  </si>
  <si>
    <t>青</t>
  </si>
  <si>
    <t>銷</t>
  </si>
  <si>
    <t xml:space="preserve">薑絲"                 </t>
  </si>
  <si>
    <t>機</t>
  </si>
  <si>
    <t>履</t>
  </si>
  <si>
    <t>山</t>
  </si>
  <si>
    <t>歷</t>
  </si>
  <si>
    <t>白</t>
  </si>
  <si>
    <t>高</t>
  </si>
  <si>
    <t xml:space="preserve">高麗菜去外葉Q"        </t>
  </si>
  <si>
    <t>玉</t>
  </si>
  <si>
    <t xml:space="preserve">玉米條去外葉"         </t>
  </si>
  <si>
    <t>4件</t>
  </si>
  <si>
    <t>麗</t>
  </si>
  <si>
    <t xml:space="preserve">叉骨切cas             </t>
  </si>
  <si>
    <t>大</t>
  </si>
  <si>
    <t>骨</t>
  </si>
  <si>
    <t xml:space="preserve">砂糖50K"              </t>
  </si>
  <si>
    <t>1件</t>
  </si>
  <si>
    <t xml:space="preserve">養樂多豆漿@           </t>
  </si>
  <si>
    <t>水 果</t>
  </si>
  <si>
    <t xml:space="preserve">水果-x紅柿.           </t>
  </si>
  <si>
    <t>3838個</t>
  </si>
  <si>
    <t>3838瓶</t>
  </si>
  <si>
    <t>營</t>
  </si>
  <si>
    <t>養</t>
  </si>
  <si>
    <t>全穀 豆魚 蔬菜 水果 油脂 熱量</t>
  </si>
  <si>
    <t>全穀 豆魚 蔬菜 鮮奶 油脂 熱量</t>
  </si>
  <si>
    <t>設計小組: 永得有限公司                           執行秘書:           審核:            校長:</t>
  </si>
  <si>
    <t>麵食</t>
  </si>
  <si>
    <t>香</t>
  </si>
  <si>
    <t xml:space="preserve">絞肉A90%*"cas         </t>
  </si>
  <si>
    <t>京</t>
  </si>
  <si>
    <t>菇</t>
  </si>
  <si>
    <t>酥</t>
  </si>
  <si>
    <t xml:space="preserve">麵腸切片*             </t>
  </si>
  <si>
    <t xml:space="preserve">乾香菇絲"             </t>
  </si>
  <si>
    <t>3件</t>
  </si>
  <si>
    <t>排</t>
  </si>
  <si>
    <t>黃</t>
  </si>
  <si>
    <t xml:space="preserve">豆干片                </t>
  </si>
  <si>
    <t xml:space="preserve">金絲菇"Q              </t>
  </si>
  <si>
    <t>瓜</t>
  </si>
  <si>
    <t xml:space="preserve">杏鮑菇-切塊Q"         </t>
  </si>
  <si>
    <t>鮮</t>
  </si>
  <si>
    <t xml:space="preserve">大黃瓜Q               </t>
  </si>
  <si>
    <t>燴</t>
  </si>
  <si>
    <t>福</t>
  </si>
  <si>
    <t>冬</t>
  </si>
  <si>
    <t xml:space="preserve">冬瓜*Q                </t>
  </si>
  <si>
    <t xml:space="preserve">玉米粒鮮綠Q15K"       </t>
  </si>
  <si>
    <t>2件</t>
  </si>
  <si>
    <t xml:space="preserve">虱目小魚丸3K包"       </t>
  </si>
  <si>
    <t>13包</t>
  </si>
  <si>
    <t>綠</t>
  </si>
  <si>
    <t xml:space="preserve">綠豆30K               </t>
  </si>
  <si>
    <t>丸</t>
  </si>
  <si>
    <t xml:space="preserve">鮮奶(1L)養樂多"       </t>
  </si>
  <si>
    <t xml:space="preserve">黑芝麻                </t>
  </si>
  <si>
    <t xml:space="preserve">鮮奶(養)9:30          </t>
  </si>
  <si>
    <t xml:space="preserve">肉片*"cas             </t>
  </si>
  <si>
    <t>壽</t>
  </si>
  <si>
    <t>喜</t>
  </si>
  <si>
    <t xml:space="preserve">烤肉醬(5Ｌ)金蘭       </t>
  </si>
  <si>
    <t>1桶</t>
  </si>
  <si>
    <t xml:space="preserve">小甜不辣條3K.包       </t>
  </si>
  <si>
    <t>紅</t>
  </si>
  <si>
    <t>小</t>
  </si>
  <si>
    <t>炒</t>
  </si>
  <si>
    <t xml:space="preserve">凍豆腐丁              </t>
  </si>
  <si>
    <t>2包</t>
  </si>
  <si>
    <t>圓</t>
  </si>
  <si>
    <t xml:space="preserve">紫米-隔天用           </t>
  </si>
  <si>
    <t>中原國小一一三學年第一學期學生午餐食譜設計表(第十八週)</t>
  </si>
  <si>
    <t>oa1</t>
  </si>
  <si>
    <t>12 月 23 日(星期一)</t>
  </si>
  <si>
    <t>12 月 24 日(星期二)</t>
  </si>
  <si>
    <t>12 月 25 日(星期三)</t>
  </si>
  <si>
    <t>12 月 26 日(星期四)</t>
  </si>
  <si>
    <t>12 月 27 日(星期五)</t>
  </si>
  <si>
    <t>3,838 人</t>
  </si>
  <si>
    <t>紅藜飯</t>
  </si>
  <si>
    <t>數 量</t>
  </si>
  <si>
    <t xml:space="preserve">前排丁3K包cas         </t>
  </si>
  <si>
    <t>地</t>
  </si>
  <si>
    <t>義</t>
  </si>
  <si>
    <t xml:space="preserve">熟小烏龍麵-直送       </t>
  </si>
  <si>
    <t>三</t>
  </si>
  <si>
    <t>都</t>
  </si>
  <si>
    <t xml:space="preserve">地瓜產履.*            </t>
  </si>
  <si>
    <t xml:space="preserve">4.5Kx74包             </t>
  </si>
  <si>
    <t>杯</t>
  </si>
  <si>
    <t xml:space="preserve">溫帶皮後腿肉丁 Q      </t>
  </si>
  <si>
    <t xml:space="preserve">麵粉-中筋22K          </t>
  </si>
  <si>
    <t>利</t>
  </si>
  <si>
    <t>燜</t>
  </si>
  <si>
    <t>70包</t>
  </si>
  <si>
    <t>球</t>
  </si>
  <si>
    <t xml:space="preserve">胡椒鹽600g            </t>
  </si>
  <si>
    <t>麵</t>
  </si>
  <si>
    <t>5件</t>
  </si>
  <si>
    <t xml:space="preserve">八角粒1斤南穎昌*      </t>
  </si>
  <si>
    <t xml:space="preserve">薑片"                 </t>
  </si>
  <si>
    <t xml:space="preserve">蕃茄(角)2550g         </t>
  </si>
  <si>
    <t xml:space="preserve">麻油500cc             </t>
  </si>
  <si>
    <t>2瓶</t>
  </si>
  <si>
    <t xml:space="preserve">蕃茄醬(件)6入"        </t>
  </si>
  <si>
    <t xml:space="preserve">義大利香料450g"       </t>
  </si>
  <si>
    <t xml:space="preserve">福州丸33g中粒ˇ       </t>
  </si>
  <si>
    <t>上</t>
  </si>
  <si>
    <t xml:space="preserve">旋風雞塊3K".          </t>
  </si>
  <si>
    <t>51包</t>
  </si>
  <si>
    <t xml:space="preserve">大黑魚輪條3K(包)      </t>
  </si>
  <si>
    <t xml:space="preserve">(每人2個)             </t>
  </si>
  <si>
    <t>州</t>
  </si>
  <si>
    <t xml:space="preserve">韓式年糕500g長型      </t>
  </si>
  <si>
    <t>150包</t>
  </si>
  <si>
    <t>年</t>
  </si>
  <si>
    <t>塊</t>
  </si>
  <si>
    <t xml:space="preserve">年糕紙-薄""           </t>
  </si>
  <si>
    <t>糕</t>
  </si>
  <si>
    <t xml:space="preserve">蠔油5Ｌ(素)金蘭       </t>
  </si>
  <si>
    <t xml:space="preserve">香油(3Ｌ)福壽         </t>
  </si>
  <si>
    <t>蒜</t>
  </si>
  <si>
    <t>關</t>
  </si>
  <si>
    <t xml:space="preserve">白蘿蔔"進口           </t>
  </si>
  <si>
    <t xml:space="preserve">綠豆                  </t>
  </si>
  <si>
    <t>頭</t>
  </si>
  <si>
    <t>東</t>
  </si>
  <si>
    <t>煮</t>
  </si>
  <si>
    <t>薏</t>
  </si>
  <si>
    <t xml:space="preserve">大麥(小薏仁)          </t>
  </si>
  <si>
    <t>3包</t>
  </si>
  <si>
    <t>仁</t>
  </si>
  <si>
    <t xml:space="preserve">涼薯Q                 </t>
  </si>
  <si>
    <t xml:space="preserve">年糕紙-薄"隔天用      </t>
  </si>
  <si>
    <t>150張</t>
  </si>
  <si>
    <t xml:space="preserve"> 5.4  2.7  0.7       1.9  685</t>
  </si>
  <si>
    <t xml:space="preserve"> 7.0  2.9  1.2       4.4  936</t>
  </si>
  <si>
    <t xml:space="preserve"> 7.3  2.4  0.7  1.0  4.8  985</t>
  </si>
  <si>
    <t xml:space="preserve"> 5.3  2.9  0.6       2.6  721</t>
  </si>
  <si>
    <t xml:space="preserve"> 6.8  2.0  1.7  1.0  2.4  837</t>
  </si>
  <si>
    <t>中原國小一一三學年第一學期學生午餐食譜設計表(第十九週)</t>
  </si>
  <si>
    <t>12 月 30 日(星期一)</t>
  </si>
  <si>
    <t>12 月 31 日(星期二)</t>
  </si>
  <si>
    <t>1 月 1 日(星期三)</t>
  </si>
  <si>
    <t>1 月 2 日(星期四)</t>
  </si>
  <si>
    <t>1 月 3 日(星期五)</t>
  </si>
  <si>
    <t>0 人</t>
  </si>
  <si>
    <t>放假</t>
  </si>
  <si>
    <t>燕麥飯</t>
  </si>
  <si>
    <t xml:space="preserve">雞三節翅W7"超秦       </t>
  </si>
  <si>
    <t>3838支</t>
  </si>
  <si>
    <t xml:space="preserve">魷魚耳條12kcas        </t>
  </si>
  <si>
    <t>10件</t>
  </si>
  <si>
    <t>豚</t>
  </si>
  <si>
    <t>酒</t>
  </si>
  <si>
    <t>翅</t>
  </si>
  <si>
    <t xml:space="preserve">米血糕3K如記(切)      </t>
  </si>
  <si>
    <t xml:space="preserve">西洋芹*Q              </t>
  </si>
  <si>
    <t xml:space="preserve">麻油3Ｌ李燈燦"        </t>
  </si>
  <si>
    <t xml:space="preserve">紅標料理米酒20入      </t>
  </si>
  <si>
    <t xml:space="preserve">燒酒雞中藥包300g      </t>
  </si>
  <si>
    <t>9包</t>
  </si>
  <si>
    <t>蕃</t>
  </si>
  <si>
    <t>10包</t>
  </si>
  <si>
    <t>茄</t>
  </si>
  <si>
    <t>24桶</t>
  </si>
  <si>
    <t xml:space="preserve">牛蕃茄Q               </t>
  </si>
  <si>
    <t>凍</t>
  </si>
  <si>
    <t xml:space="preserve">小油豆腐丁.           </t>
  </si>
  <si>
    <t xml:space="preserve">味噌3k(細白)十全      </t>
  </si>
  <si>
    <t xml:space="preserve">甜辣醬(6Ｋ)金蘭       </t>
  </si>
  <si>
    <t>紫</t>
  </si>
  <si>
    <t xml:space="preserve">紫菜150g"大包圓       </t>
  </si>
  <si>
    <t xml:space="preserve">冬粉-大包3K"          </t>
  </si>
  <si>
    <t xml:space="preserve">冬瓜糖580g            </t>
  </si>
  <si>
    <t>45個</t>
  </si>
  <si>
    <t xml:space="preserve">(先漂洗切段下鍋)      </t>
  </si>
  <si>
    <t xml:space="preserve">山粉圓                </t>
  </si>
  <si>
    <t>子</t>
  </si>
  <si>
    <t xml:space="preserve">生燕麥粒-隔天用       </t>
  </si>
  <si>
    <t xml:space="preserve">黃豆奶正康            </t>
  </si>
  <si>
    <t xml:space="preserve"> 5.6  3.1  0.8       1.1  695</t>
  </si>
  <si>
    <t xml:space="preserve"> 5.1  2.7  1.1       2.8  714</t>
  </si>
  <si>
    <t xml:space="preserve">                             </t>
  </si>
  <si>
    <t xml:space="preserve"> 5.4  3.3  1.1  2.0  2.6 1011</t>
  </si>
  <si>
    <t xml:space="preserve"> 6.5  1.9  1.6  1.0  2.4  806</t>
  </si>
  <si>
    <t>中原國小一一三學年第一學期學生午餐食譜設計表(第十七週)</t>
  </si>
  <si>
    <t>12 月 16 日(星期一)</t>
  </si>
  <si>
    <t>12 月 17 日(星期二)</t>
  </si>
  <si>
    <t>12 月 18 日(星期三)</t>
  </si>
  <si>
    <t>12 月 19 日(星期四)</t>
  </si>
  <si>
    <t>12 月 20 日(星期五)</t>
  </si>
  <si>
    <t>米食</t>
  </si>
  <si>
    <t>小米飯</t>
  </si>
  <si>
    <t xml:space="preserve">大阪城豬排80片ˇ      </t>
  </si>
  <si>
    <t>48件</t>
  </si>
  <si>
    <t>泰</t>
  </si>
  <si>
    <t>健</t>
  </si>
  <si>
    <t xml:space="preserve">糙米                  </t>
  </si>
  <si>
    <t xml:space="preserve">雞排TS5佳世福         </t>
  </si>
  <si>
    <t>豬</t>
  </si>
  <si>
    <t>式</t>
  </si>
  <si>
    <t xml:space="preserve">豆腐4.2K津切小丁      </t>
  </si>
  <si>
    <t>32板</t>
  </si>
  <si>
    <t>康</t>
  </si>
  <si>
    <t xml:space="preserve">黃豆芽*非基改         </t>
  </si>
  <si>
    <t>糙</t>
  </si>
  <si>
    <t>茅</t>
  </si>
  <si>
    <t xml:space="preserve">香茅粉330g(瓶)        </t>
  </si>
  <si>
    <t>4瓶</t>
  </si>
  <si>
    <t>粥</t>
  </si>
  <si>
    <t>丁</t>
  </si>
  <si>
    <t xml:space="preserve">檸檬濃縮糖漿2.5K      </t>
  </si>
  <si>
    <t xml:space="preserve">碎菜脯(3Kx4包)件      </t>
  </si>
  <si>
    <t xml:space="preserve">黑胡椒粒.1斤飛馬      </t>
  </si>
  <si>
    <t xml:space="preserve">絞蒜泥"               </t>
  </si>
  <si>
    <t xml:space="preserve">絞紅蔥頭              </t>
  </si>
  <si>
    <t>泡</t>
  </si>
  <si>
    <t>酸</t>
  </si>
  <si>
    <t xml:space="preserve">鹹菜心-切絲           </t>
  </si>
  <si>
    <t xml:space="preserve">小魚干                </t>
  </si>
  <si>
    <t>開</t>
  </si>
  <si>
    <t>陽</t>
  </si>
  <si>
    <t>甜</t>
  </si>
  <si>
    <t xml:space="preserve">絞碎豆干   停         </t>
  </si>
  <si>
    <t xml:space="preserve">油豆片切絲            </t>
  </si>
  <si>
    <t>不</t>
  </si>
  <si>
    <t xml:space="preserve">韓式泡菜3K*           </t>
  </si>
  <si>
    <t>末</t>
  </si>
  <si>
    <t xml:space="preserve">油花生                </t>
  </si>
  <si>
    <t>辣</t>
  </si>
  <si>
    <t xml:space="preserve">乾辣椒干(切)"         </t>
  </si>
  <si>
    <t xml:space="preserve">乾蝦仁"               </t>
  </si>
  <si>
    <t>油</t>
  </si>
  <si>
    <t>葉</t>
  </si>
  <si>
    <t xml:space="preserve">海帶芽(乾)            </t>
  </si>
  <si>
    <t xml:space="preserve">玉米條*去頭尾         </t>
  </si>
  <si>
    <t xml:space="preserve">大家刈包20入直送      </t>
  </si>
  <si>
    <t>196包</t>
  </si>
  <si>
    <t xml:space="preserve">龍骨丁3K包"cas        </t>
  </si>
  <si>
    <t xml:space="preserve">紅豆-已提前送         </t>
  </si>
  <si>
    <t>芽</t>
  </si>
  <si>
    <t xml:space="preserve">海帶結.               </t>
  </si>
  <si>
    <t>刈</t>
  </si>
  <si>
    <t xml:space="preserve">花生粉-加糖           </t>
  </si>
  <si>
    <t>至</t>
  </si>
  <si>
    <t xml:space="preserve">小湯圓(東寶)          </t>
  </si>
  <si>
    <t>包</t>
  </si>
  <si>
    <t xml:space="preserve">0.2Kx150包            </t>
  </si>
  <si>
    <t xml:space="preserve">紫米-已提前送         </t>
  </si>
  <si>
    <t>結</t>
  </si>
  <si>
    <t xml:space="preserve">素皮絲3K              </t>
  </si>
  <si>
    <t xml:space="preserve">肉骨茶包300g          </t>
  </si>
  <si>
    <t>18包</t>
  </si>
  <si>
    <t xml:space="preserve">紅豆-產履1K           </t>
  </si>
  <si>
    <t xml:space="preserve">小米-隔天用           </t>
  </si>
  <si>
    <t xml:space="preserve">優酪乳-原味約1L       </t>
  </si>
  <si>
    <t xml:space="preserve">優酪乳味全@           </t>
  </si>
  <si>
    <t xml:space="preserve"> 5.0  2.8  1.1       3.5  746</t>
  </si>
  <si>
    <t xml:space="preserve"> 5.4  3.8  0.9       2.4  794</t>
  </si>
  <si>
    <t xml:space="preserve"> 6.7  1.3  0.9  1.0  2.8  776</t>
  </si>
  <si>
    <t xml:space="preserve"> 5.0  5.2  0.7  2.0  1.6 1070</t>
  </si>
  <si>
    <t xml:space="preserve"> 7.0  2.1  1.3  1.0  2.4  849</t>
  </si>
  <si>
    <t>中原國小一一三學年第一學期學生午餐食譜設計表(第十六週)</t>
  </si>
  <si>
    <t>12 月 9 日(星期一)</t>
  </si>
  <si>
    <t>12 月 10 日(星期二)</t>
  </si>
  <si>
    <t>12 月 11 日(星期三)</t>
  </si>
  <si>
    <t>12 月 12 日(星期四)</t>
  </si>
  <si>
    <t>12 月 13 日(星期五)</t>
  </si>
  <si>
    <t>麥片飯</t>
  </si>
  <si>
    <t xml:space="preserve">糯米-長-已提前送      </t>
  </si>
  <si>
    <t xml:space="preserve">虱目魚排80片高昇      </t>
  </si>
  <si>
    <t xml:space="preserve">絞碎豆干(白)          </t>
  </si>
  <si>
    <t>Ｑ</t>
  </si>
  <si>
    <t>醬</t>
  </si>
  <si>
    <t>虱</t>
  </si>
  <si>
    <t>燥</t>
  </si>
  <si>
    <t>飯</t>
  </si>
  <si>
    <t xml:space="preserve">乾蝦皮                </t>
  </si>
  <si>
    <t>目</t>
  </si>
  <si>
    <t>柳</t>
  </si>
  <si>
    <t xml:space="preserve">甜麵醬3K十全          </t>
  </si>
  <si>
    <t xml:space="preserve">麵圈-小               </t>
  </si>
  <si>
    <t>奶</t>
  </si>
  <si>
    <t xml:space="preserve">碎培根3Kˇ            </t>
  </si>
  <si>
    <t>5包</t>
  </si>
  <si>
    <t>回</t>
  </si>
  <si>
    <t>家</t>
  </si>
  <si>
    <t>焗</t>
  </si>
  <si>
    <t xml:space="preserve">洗選雞蛋(盤)30入      </t>
  </si>
  <si>
    <t>2盤</t>
  </si>
  <si>
    <t>鍋</t>
  </si>
  <si>
    <t xml:space="preserve">高麗菜去外葉"         </t>
  </si>
  <si>
    <t>常</t>
  </si>
  <si>
    <t xml:space="preserve">紅茶骨                </t>
  </si>
  <si>
    <t xml:space="preserve">紅蘿蔔Q               </t>
  </si>
  <si>
    <t>6包</t>
  </si>
  <si>
    <t xml:space="preserve">桂皮                  </t>
  </si>
  <si>
    <t>片</t>
  </si>
  <si>
    <t xml:space="preserve">螺旋麵500g(三色)      </t>
  </si>
  <si>
    <t>20包</t>
  </si>
  <si>
    <t xml:space="preserve">乳酪粉1K安佳。        </t>
  </si>
  <si>
    <t>2桶</t>
  </si>
  <si>
    <t xml:space="preserve">(全部提前)            </t>
  </si>
  <si>
    <t xml:space="preserve">黑豆瓣醬3K十全        </t>
  </si>
  <si>
    <t xml:space="preserve">韭菜"Q.*              </t>
  </si>
  <si>
    <t>四</t>
  </si>
  <si>
    <t xml:space="preserve">四神-已提前送         </t>
  </si>
  <si>
    <t>蔬</t>
  </si>
  <si>
    <t>神</t>
  </si>
  <si>
    <t xml:space="preserve">大麥-已提前送         </t>
  </si>
  <si>
    <t xml:space="preserve">西谷米                </t>
  </si>
  <si>
    <t>西</t>
  </si>
  <si>
    <t>露</t>
  </si>
  <si>
    <t xml:space="preserve">麥片-隔天用           </t>
  </si>
  <si>
    <t xml:space="preserve">大麥-隔天用           </t>
  </si>
  <si>
    <t xml:space="preserve">糯米-長(隔天用)       </t>
  </si>
  <si>
    <t xml:space="preserve">四神-隔天用           </t>
  </si>
  <si>
    <t xml:space="preserve">水果-x柳丁x香丁       </t>
  </si>
  <si>
    <t xml:space="preserve"> 5.1  2.0  1.9       3.5  713</t>
  </si>
  <si>
    <t xml:space="preserve"> 5.3  2.2  1.6       2.4  684</t>
  </si>
  <si>
    <t xml:space="preserve"> 6.6  2.1  0.9  1.0  1.8  784</t>
  </si>
  <si>
    <t xml:space="preserve"> 5.6  2.9  0.5  2.0  3.0  998</t>
  </si>
  <si>
    <t xml:space="preserve"> 6.7  1.9  1.4  1.0  2.4  815</t>
  </si>
  <si>
    <t>中原國小一一三學年第一學期學生午餐食譜設計表(第十五週)</t>
  </si>
  <si>
    <t>12 月 2 日(星期一)</t>
  </si>
  <si>
    <t>12 月 3 日(星期二)</t>
  </si>
  <si>
    <t>12 月 4 日(星期三)</t>
  </si>
  <si>
    <t>12 月 5 日(星期四)</t>
  </si>
  <si>
    <t>12 月 6 日(星期五)</t>
  </si>
  <si>
    <t>五穀飯</t>
  </si>
  <si>
    <t xml:space="preserve">細米粉(切)"           </t>
  </si>
  <si>
    <t>鐵</t>
  </si>
  <si>
    <t>苔</t>
  </si>
  <si>
    <t xml:space="preserve">虱目魚羹3K(包)ˇ      </t>
  </si>
  <si>
    <t>板</t>
  </si>
  <si>
    <t xml:space="preserve">海苔粉300g            </t>
  </si>
  <si>
    <t xml:space="preserve">老公胡椒鹽600g盒      </t>
  </si>
  <si>
    <t xml:space="preserve">油蔥酥 約1斤          </t>
  </si>
  <si>
    <t>銀</t>
  </si>
  <si>
    <t>雙</t>
  </si>
  <si>
    <t xml:space="preserve">白花菜"富士12K散      </t>
  </si>
  <si>
    <t>11件</t>
  </si>
  <si>
    <t>蜜</t>
  </si>
  <si>
    <t xml:space="preserve">小干四丁2*2           </t>
  </si>
  <si>
    <t>50包</t>
  </si>
  <si>
    <t xml:space="preserve">青花菜-1K"富士鮮      </t>
  </si>
  <si>
    <t>汁</t>
  </si>
  <si>
    <t xml:space="preserve">青花菜"12K散          </t>
  </si>
  <si>
    <t xml:space="preserve">白芝麻                </t>
  </si>
  <si>
    <t>味</t>
  </si>
  <si>
    <t xml:space="preserve">豆腐4.2K津切絲        </t>
  </si>
  <si>
    <t>12板</t>
  </si>
  <si>
    <t xml:space="preserve">熟水餃200入*          </t>
  </si>
  <si>
    <t>39包</t>
  </si>
  <si>
    <t>珍</t>
  </si>
  <si>
    <t xml:space="preserve">小黑粉圓3K(包)        </t>
  </si>
  <si>
    <t>17包</t>
  </si>
  <si>
    <t>噌</t>
  </si>
  <si>
    <t xml:space="preserve">味噌(細白)9k十全      </t>
  </si>
  <si>
    <t>水</t>
  </si>
  <si>
    <t>珠</t>
  </si>
  <si>
    <t xml:space="preserve">奶粉2.2K大"。         </t>
  </si>
  <si>
    <t>7桶</t>
  </si>
  <si>
    <t>餃</t>
  </si>
  <si>
    <t xml:space="preserve">麥茶包25gx12入。      </t>
  </si>
  <si>
    <t>20袋</t>
  </si>
  <si>
    <t xml:space="preserve">五穀米-隔天用         </t>
  </si>
  <si>
    <t xml:space="preserve"> 5.0  2.7  1.6       2.9  724</t>
  </si>
  <si>
    <t xml:space="preserve"> 5.5  2.9  1.4       2.8  764</t>
  </si>
  <si>
    <t xml:space="preserve"> 6.6  1.4  0.7  1.0  3.2  789</t>
  </si>
  <si>
    <t xml:space="preserve"> 5.3  2.2  1.1  2.0  1.8  885</t>
  </si>
  <si>
    <t xml:space="preserve"> 6.5  2.3  1.1  1.0  2.4  824</t>
  </si>
  <si>
    <t>水果</t>
    <phoneticPr fontId="2" type="noConversion"/>
  </si>
  <si>
    <t>冬瓜山粉圓</t>
  </si>
  <si>
    <t>有機蔬菜</t>
    <phoneticPr fontId="2" type="noConversion"/>
  </si>
  <si>
    <t>什錦燴蘿蔔</t>
  </si>
  <si>
    <t>壽喜燒</t>
    <phoneticPr fontId="2" type="noConversion"/>
  </si>
  <si>
    <t>燕麥飯</t>
    <phoneticPr fontId="2" type="noConversion"/>
  </si>
  <si>
    <t>01/03 五</t>
  </si>
  <si>
    <t>豚肉壽喜燒</t>
  </si>
  <si>
    <t>鮮奶</t>
    <phoneticPr fontId="2" type="noConversion"/>
  </si>
  <si>
    <t>蘿蔔丸子湯</t>
  </si>
  <si>
    <t>紅燒凍豆腐</t>
    <phoneticPr fontId="2" type="noConversion"/>
  </si>
  <si>
    <t>燒酒什錦</t>
    <phoneticPr fontId="2" type="noConversion"/>
  </si>
  <si>
    <t>01/02 四</t>
  </si>
  <si>
    <t>燒酒雞</t>
    <phoneticPr fontId="2" type="noConversion"/>
  </si>
  <si>
    <t>01/01 三</t>
  </si>
  <si>
    <t>產履豆奶</t>
    <phoneticPr fontId="2" type="noConversion"/>
  </si>
  <si>
    <t>白菜什錦湯</t>
  </si>
  <si>
    <t>蕃茄炒蛋</t>
    <phoneticPr fontId="2" type="noConversion"/>
  </si>
  <si>
    <t>沙茶三鮮</t>
    <phoneticPr fontId="2" type="noConversion"/>
  </si>
  <si>
    <t>12/31 二</t>
  </si>
  <si>
    <t>產銷履歷蔬菜</t>
  </si>
  <si>
    <t>關東煮</t>
  </si>
  <si>
    <t>滷豆包</t>
    <phoneticPr fontId="2" type="noConversion"/>
  </si>
  <si>
    <t>12/30 一</t>
  </si>
  <si>
    <t>紫菜蛋花湯</t>
  </si>
  <si>
    <t>滷雞翅</t>
  </si>
  <si>
    <t>綠豆薏仁湯</t>
    <phoneticPr fontId="2" type="noConversion"/>
  </si>
  <si>
    <t>黃瓜什錦</t>
  </si>
  <si>
    <t>紅藜麥飯</t>
    <phoneticPr fontId="2" type="noConversion"/>
  </si>
  <si>
    <t>12/27 五</t>
  </si>
  <si>
    <t>筍干燜肉</t>
    <phoneticPr fontId="2" type="noConversion"/>
  </si>
  <si>
    <t>豆漿</t>
    <phoneticPr fontId="2" type="noConversion"/>
  </si>
  <si>
    <t>關東煮湯</t>
    <phoneticPr fontId="2" type="noConversion"/>
  </si>
  <si>
    <t>香菇蒸蛋</t>
    <phoneticPr fontId="2" type="noConversion"/>
  </si>
  <si>
    <t>12/26 四</t>
  </si>
  <si>
    <t>三杯雞</t>
  </si>
  <si>
    <t>香酥雞塊</t>
    <phoneticPr fontId="2" type="noConversion"/>
  </si>
  <si>
    <t>義大利麵</t>
    <phoneticPr fontId="2" type="noConversion"/>
  </si>
  <si>
    <t>12/25 三</t>
  </si>
  <si>
    <t>玉米蛋花湯</t>
  </si>
  <si>
    <t>肉絲羹湯</t>
  </si>
  <si>
    <t>上海炒年糕</t>
    <phoneticPr fontId="2" type="noConversion"/>
  </si>
  <si>
    <t>地瓜百頁</t>
    <phoneticPr fontId="2" type="noConversion"/>
  </si>
  <si>
    <t>12/24 二</t>
  </si>
  <si>
    <t>地瓜魚球</t>
  </si>
  <si>
    <t>鮮蔬菇菇湯</t>
    <phoneticPr fontId="2" type="noConversion"/>
  </si>
  <si>
    <t>滷素福州丸</t>
    <phoneticPr fontId="2" type="noConversion"/>
  </si>
  <si>
    <t>京都素排骨</t>
    <phoneticPr fontId="2" type="noConversion"/>
  </si>
  <si>
    <t>12/23 一</t>
  </si>
  <si>
    <t>蒜頭雞湯</t>
  </si>
  <si>
    <t>滷福州丸</t>
  </si>
  <si>
    <t>京都排骨</t>
  </si>
  <si>
    <t>冬至福圓湯</t>
    <phoneticPr fontId="2" type="noConversion"/>
  </si>
  <si>
    <t>開陽高麗</t>
  </si>
  <si>
    <t>12/20 五</t>
  </si>
  <si>
    <t>豬肉壽喜燒</t>
  </si>
  <si>
    <t>優酪乳</t>
    <phoneticPr fontId="2" type="noConversion"/>
  </si>
  <si>
    <t>肉骨茶湯</t>
  </si>
  <si>
    <t>小魚豆干</t>
  </si>
  <si>
    <t>芋香烤麩</t>
    <phoneticPr fontId="2" type="noConversion"/>
  </si>
  <si>
    <t>12/19 四</t>
  </si>
  <si>
    <t>香滷雞排</t>
  </si>
  <si>
    <t>蒸刈包</t>
    <phoneticPr fontId="2" type="noConversion"/>
  </si>
  <si>
    <t>酸菜素末</t>
    <phoneticPr fontId="2" type="noConversion"/>
  </si>
  <si>
    <t>健康糙米粥</t>
  </si>
  <si>
    <t>12/18 三</t>
  </si>
  <si>
    <t>酸菜肉末</t>
    <phoneticPr fontId="2" type="noConversion"/>
  </si>
  <si>
    <t>玉米海結湯</t>
    <phoneticPr fontId="2" type="noConversion"/>
  </si>
  <si>
    <t>12/17 二</t>
  </si>
  <si>
    <t>泰式香茅魚丁</t>
    <phoneticPr fontId="2" type="noConversion"/>
  </si>
  <si>
    <t>海芽薑絲湯</t>
    <phoneticPr fontId="2" type="noConversion"/>
  </si>
  <si>
    <t>泡菜甜不辣</t>
    <phoneticPr fontId="2" type="noConversion"/>
  </si>
  <si>
    <t>香酥素肉排</t>
    <phoneticPr fontId="2" type="noConversion"/>
  </si>
  <si>
    <t>12/16 一</t>
  </si>
  <si>
    <t>海芽蛋花湯</t>
  </si>
  <si>
    <t>香酥豬排</t>
    <phoneticPr fontId="2" type="noConversion"/>
  </si>
  <si>
    <t>綠豆西米露</t>
    <phoneticPr fontId="2" type="noConversion"/>
  </si>
  <si>
    <t>家常芽菜</t>
  </si>
  <si>
    <t>京醬豆包</t>
    <phoneticPr fontId="2" type="noConversion"/>
  </si>
  <si>
    <t>12/13 五</t>
  </si>
  <si>
    <t>京醬豬柳</t>
    <phoneticPr fontId="2" type="noConversion"/>
  </si>
  <si>
    <t>四神湯</t>
  </si>
  <si>
    <t>回鍋干片</t>
    <phoneticPr fontId="2" type="noConversion"/>
  </si>
  <si>
    <t>香酥虱目魚排</t>
  </si>
  <si>
    <t>12/12 四</t>
  </si>
  <si>
    <t>丸子湯</t>
    <phoneticPr fontId="2" type="noConversion"/>
  </si>
  <si>
    <t>茶葉蛋</t>
    <phoneticPr fontId="2" type="noConversion"/>
  </si>
  <si>
    <t>12/11 三</t>
  </si>
  <si>
    <t>魚丸湯</t>
    <phoneticPr fontId="2" type="noConversion"/>
  </si>
  <si>
    <t>黃瓜鮮燴</t>
  </si>
  <si>
    <t>香菇素燥</t>
    <phoneticPr fontId="2" type="noConversion"/>
  </si>
  <si>
    <t>12/10 二</t>
  </si>
  <si>
    <t>鮮蔬大骨湯</t>
  </si>
  <si>
    <t>香菇肉燥</t>
  </si>
  <si>
    <t>冬瓜湯</t>
  </si>
  <si>
    <t>奶焗白菜</t>
    <phoneticPr fontId="2" type="noConversion"/>
  </si>
  <si>
    <t>12/09 一</t>
  </si>
  <si>
    <t>沙茶雞丁</t>
  </si>
  <si>
    <t>珍珠奶茶</t>
    <phoneticPr fontId="2" type="noConversion"/>
  </si>
  <si>
    <t>筍干滷油腐</t>
  </si>
  <si>
    <t>12/06 五</t>
  </si>
  <si>
    <t>鐵板豬柳</t>
  </si>
  <si>
    <t>玉米什錦湯</t>
    <phoneticPr fontId="2" type="noConversion"/>
  </si>
  <si>
    <t>海苔蒸蛋</t>
    <phoneticPr fontId="2" type="noConversion"/>
  </si>
  <si>
    <t>泡菜燒豆腸</t>
    <phoneticPr fontId="2" type="noConversion"/>
  </si>
  <si>
    <t>12/05 四</t>
  </si>
  <si>
    <t>玉米大骨湯</t>
  </si>
  <si>
    <t>泡菜燒雞</t>
    <phoneticPr fontId="2" type="noConversion"/>
  </si>
  <si>
    <t>蒸水餃</t>
    <phoneticPr fontId="2" type="noConversion"/>
  </si>
  <si>
    <t>蜜汁豆干</t>
  </si>
  <si>
    <t>沙茶米粉羹湯</t>
    <phoneticPr fontId="2" type="noConversion"/>
  </si>
  <si>
    <t>12/04 三</t>
  </si>
  <si>
    <t>高麗菜湯</t>
    <phoneticPr fontId="2" type="noConversion"/>
  </si>
  <si>
    <t>雙花什錦</t>
  </si>
  <si>
    <t>12/03 二</t>
  </si>
  <si>
    <t>高麗蛋花湯</t>
  </si>
  <si>
    <t>海苔魚丁</t>
    <phoneticPr fontId="2" type="noConversion"/>
  </si>
  <si>
    <t>味噌湯</t>
  </si>
  <si>
    <t>銀芽素絲</t>
    <phoneticPr fontId="2" type="noConversion"/>
  </si>
  <si>
    <t>蘿蔔燒干丁</t>
    <phoneticPr fontId="2" type="noConversion"/>
  </si>
  <si>
    <t>12/02 一</t>
  </si>
  <si>
    <t>銀芽肉絲</t>
    <phoneticPr fontId="2" type="noConversion"/>
  </si>
  <si>
    <t>蘿蔔燒肉</t>
  </si>
  <si>
    <t>青菜</t>
  </si>
  <si>
    <t>副菜</t>
  </si>
  <si>
    <t>主菜</t>
  </si>
  <si>
    <t>月/日</t>
  </si>
  <si>
    <t>週</t>
  </si>
  <si>
    <t>期間: 113/12/02～114/01/03</t>
  </si>
  <si>
    <t>中原-.一一三學年第一學期學生午餐菜單(素食)</t>
    <phoneticPr fontId="2" type="noConversion"/>
  </si>
  <si>
    <t>中原-.一一三學年第一學期學生午餐菜單</t>
  </si>
  <si>
    <t xml:space="preserve">蜂蜜3               </t>
  </si>
  <si>
    <t xml:space="preserve">豆鼓6               </t>
  </si>
  <si>
    <t xml:space="preserve">玉米濃湯粉1         </t>
  </si>
  <si>
    <t>個人</t>
    <phoneticPr fontId="2" type="noConversion"/>
  </si>
  <si>
    <t>有機青菜</t>
    <phoneticPr fontId="2" type="noConversion"/>
  </si>
  <si>
    <t xml:space="preserve">青菜-產履         </t>
    <phoneticPr fontId="2" type="noConversion"/>
  </si>
  <si>
    <t>蔬</t>
    <phoneticPr fontId="2" type="noConversion"/>
  </si>
  <si>
    <t>菜</t>
    <phoneticPr fontId="2" type="noConversion"/>
  </si>
  <si>
    <t>6包</t>
    <phoneticPr fontId="2" type="noConversion"/>
  </si>
  <si>
    <t>肉絲</t>
    <phoneticPr fontId="2" type="noConversion"/>
  </si>
  <si>
    <t>12包</t>
    <phoneticPr fontId="2" type="noConversion"/>
  </si>
  <si>
    <t>玉</t>
    <phoneticPr fontId="2" type="noConversion"/>
  </si>
  <si>
    <t>米</t>
    <phoneticPr fontId="2" type="noConversion"/>
  </si>
  <si>
    <t>炒</t>
    <phoneticPr fontId="2" type="noConversion"/>
  </si>
  <si>
    <t>蛋</t>
    <phoneticPr fontId="2" type="noConversion"/>
  </si>
  <si>
    <t>玉米粒</t>
    <phoneticPr fontId="2" type="noConversion"/>
  </si>
  <si>
    <t>高麗菜</t>
    <phoneticPr fontId="2" type="noConversion"/>
  </si>
  <si>
    <t>麵</t>
    <phoneticPr fontId="2" type="noConversion"/>
  </si>
  <si>
    <t>腸</t>
    <phoneticPr fontId="2" type="noConversion"/>
  </si>
  <si>
    <t>青椒</t>
    <phoneticPr fontId="2" type="noConversion"/>
  </si>
  <si>
    <t>干</t>
    <phoneticPr fontId="2" type="noConversion"/>
  </si>
  <si>
    <t>丁</t>
    <phoneticPr fontId="2" type="noConversion"/>
  </si>
  <si>
    <t>大黑干丁</t>
    <phoneticPr fontId="2" type="noConversion"/>
  </si>
  <si>
    <t>素</t>
    <phoneticPr fontId="2" type="noConversion"/>
  </si>
  <si>
    <t>素肉絲</t>
    <phoneticPr fontId="2" type="noConversion"/>
  </si>
  <si>
    <t>菜</t>
    <phoneticPr fontId="2" type="noConversion"/>
  </si>
  <si>
    <t>金絲菇</t>
    <phoneticPr fontId="2" type="noConversion"/>
  </si>
  <si>
    <t>百</t>
    <phoneticPr fontId="2" type="noConversion"/>
  </si>
  <si>
    <t>頁</t>
    <phoneticPr fontId="2" type="noConversion"/>
  </si>
  <si>
    <t>百頁切丁</t>
    <phoneticPr fontId="2" type="noConversion"/>
  </si>
  <si>
    <t>豆包絲</t>
    <phoneticPr fontId="2" type="noConversion"/>
  </si>
  <si>
    <t xml:space="preserve">素水餃          </t>
    <phoneticPr fontId="2" type="noConversion"/>
  </si>
  <si>
    <t>180個</t>
    <phoneticPr fontId="2" type="noConversion"/>
  </si>
  <si>
    <t>90 人</t>
    <phoneticPr fontId="2" type="noConversion"/>
  </si>
  <si>
    <t>素肉羹ˇ</t>
  </si>
  <si>
    <t xml:space="preserve">素沙茶醬3K"             </t>
    <phoneticPr fontId="2" type="noConversion"/>
  </si>
  <si>
    <t>庫</t>
    <phoneticPr fontId="2" type="noConversion"/>
  </si>
  <si>
    <t>豆</t>
    <phoneticPr fontId="2" type="noConversion"/>
  </si>
  <si>
    <t>豆腸切段</t>
    <phoneticPr fontId="2" type="noConversion"/>
  </si>
  <si>
    <t xml:space="preserve">素韓式泡菜1K*           </t>
    <phoneticPr fontId="2" type="noConversion"/>
  </si>
  <si>
    <t>蘿</t>
    <phoneticPr fontId="2" type="noConversion"/>
  </si>
  <si>
    <t>蔔</t>
    <phoneticPr fontId="2" type="noConversion"/>
  </si>
  <si>
    <t>包</t>
    <phoneticPr fontId="2" type="noConversion"/>
  </si>
  <si>
    <t>豆包切絲</t>
    <phoneticPr fontId="2" type="noConversion"/>
  </si>
  <si>
    <t>彩椒</t>
    <phoneticPr fontId="2" type="noConversion"/>
  </si>
  <si>
    <t>素培根</t>
    <phoneticPr fontId="2" type="noConversion"/>
  </si>
  <si>
    <t>奶油100g</t>
    <phoneticPr fontId="2" type="noConversion"/>
  </si>
  <si>
    <t>1條</t>
    <phoneticPr fontId="2" type="noConversion"/>
  </si>
  <si>
    <t>丸</t>
    <phoneticPr fontId="2" type="noConversion"/>
  </si>
  <si>
    <t>子</t>
    <phoneticPr fontId="2" type="noConversion"/>
  </si>
  <si>
    <t>枸杞</t>
    <phoneticPr fontId="2" type="noConversion"/>
  </si>
  <si>
    <t>素丸子</t>
    <phoneticPr fontId="2" type="noConversion"/>
  </si>
  <si>
    <t>芋頭</t>
    <phoneticPr fontId="2" type="noConversion"/>
  </si>
  <si>
    <t>素魚排</t>
    <phoneticPr fontId="2" type="noConversion"/>
  </si>
  <si>
    <t>90個</t>
    <phoneticPr fontId="2" type="noConversion"/>
  </si>
  <si>
    <t>豆包切丁</t>
    <phoneticPr fontId="2" type="noConversion"/>
  </si>
  <si>
    <t>小黃瓜</t>
    <phoneticPr fontId="2" type="noConversion"/>
  </si>
  <si>
    <t>素碎肉</t>
    <phoneticPr fontId="2" type="noConversion"/>
  </si>
  <si>
    <t>香菇</t>
    <phoneticPr fontId="2" type="noConversion"/>
  </si>
  <si>
    <t>肉</t>
    <phoneticPr fontId="2" type="noConversion"/>
  </si>
  <si>
    <t>排</t>
    <phoneticPr fontId="2" type="noConversion"/>
  </si>
  <si>
    <t>素肉排</t>
    <phoneticPr fontId="2" type="noConversion"/>
  </si>
  <si>
    <t>凍豆腐</t>
    <phoneticPr fontId="2" type="noConversion"/>
  </si>
  <si>
    <t>絲</t>
    <phoneticPr fontId="2" type="noConversion"/>
  </si>
  <si>
    <t>薑</t>
    <phoneticPr fontId="2" type="noConversion"/>
  </si>
  <si>
    <t>豆</t>
    <phoneticPr fontId="2" type="noConversion"/>
  </si>
  <si>
    <t>腐</t>
    <phoneticPr fontId="2" type="noConversion"/>
  </si>
  <si>
    <t>青花菜</t>
  </si>
  <si>
    <t>90個</t>
    <phoneticPr fontId="2" type="noConversion"/>
  </si>
  <si>
    <t>素碎肉</t>
    <phoneticPr fontId="2" type="noConversion"/>
  </si>
  <si>
    <t>花生豆干</t>
    <phoneticPr fontId="2" type="noConversion"/>
  </si>
  <si>
    <t>芋</t>
    <phoneticPr fontId="2" type="noConversion"/>
  </si>
  <si>
    <t>香</t>
    <phoneticPr fontId="2" type="noConversion"/>
  </si>
  <si>
    <t>烤</t>
    <phoneticPr fontId="2" type="noConversion"/>
  </si>
  <si>
    <t>麩</t>
    <phoneticPr fontId="2" type="noConversion"/>
  </si>
  <si>
    <t>生烤麩</t>
    <phoneticPr fontId="2" type="noConversion"/>
  </si>
  <si>
    <t>芋頭</t>
    <phoneticPr fontId="2" type="noConversion"/>
  </si>
  <si>
    <t>香菇</t>
    <phoneticPr fontId="2" type="noConversion"/>
  </si>
  <si>
    <t>毛豆</t>
    <phoneticPr fontId="2" type="noConversion"/>
  </si>
  <si>
    <t>花</t>
    <phoneticPr fontId="2" type="noConversion"/>
  </si>
  <si>
    <t>生</t>
    <phoneticPr fontId="2" type="noConversion"/>
  </si>
  <si>
    <t>青椒</t>
    <phoneticPr fontId="2" type="noConversion"/>
  </si>
  <si>
    <t>豆包切絲</t>
    <phoneticPr fontId="2" type="noConversion"/>
  </si>
  <si>
    <t>油</t>
    <phoneticPr fontId="2" type="noConversion"/>
  </si>
  <si>
    <t>片</t>
    <phoneticPr fontId="2" type="noConversion"/>
  </si>
  <si>
    <t>炒</t>
    <phoneticPr fontId="2" type="noConversion"/>
  </si>
  <si>
    <t>素肉絲</t>
    <phoneticPr fontId="2" type="noConversion"/>
  </si>
  <si>
    <t>素福州丸</t>
    <phoneticPr fontId="2" type="noConversion"/>
  </si>
  <si>
    <t>鮮</t>
    <phoneticPr fontId="2" type="noConversion"/>
  </si>
  <si>
    <t>蔬</t>
    <phoneticPr fontId="2" type="noConversion"/>
  </si>
  <si>
    <t>湯</t>
    <phoneticPr fontId="2" type="noConversion"/>
  </si>
  <si>
    <t>素</t>
    <phoneticPr fontId="2" type="noConversion"/>
  </si>
  <si>
    <t>三</t>
    <phoneticPr fontId="2" type="noConversion"/>
  </si>
  <si>
    <t>冬粉</t>
    <phoneticPr fontId="2" type="noConversion"/>
  </si>
  <si>
    <t>素火腿</t>
    <phoneticPr fontId="2" type="noConversion"/>
  </si>
  <si>
    <t>什</t>
    <phoneticPr fontId="2" type="noConversion"/>
  </si>
  <si>
    <t>錦</t>
    <phoneticPr fontId="2" type="noConversion"/>
  </si>
  <si>
    <t>百</t>
    <phoneticPr fontId="2" type="noConversion"/>
  </si>
  <si>
    <t>頁</t>
    <phoneticPr fontId="2" type="noConversion"/>
  </si>
  <si>
    <t>百頁豆腐</t>
    <phoneticPr fontId="2" type="noConversion"/>
  </si>
  <si>
    <t>素雞塊</t>
    <phoneticPr fontId="2" type="noConversion"/>
  </si>
  <si>
    <t>180個</t>
    <phoneticPr fontId="2" type="noConversion"/>
  </si>
  <si>
    <t>素培根</t>
    <phoneticPr fontId="2" type="noConversion"/>
  </si>
  <si>
    <t>麵</t>
    <phoneticPr fontId="2" type="noConversion"/>
  </si>
  <si>
    <t>腸</t>
    <phoneticPr fontId="2" type="noConversion"/>
  </si>
  <si>
    <t>素紫菜糕</t>
    <phoneticPr fontId="2" type="noConversion"/>
  </si>
  <si>
    <t>小油豆腐丁</t>
    <phoneticPr fontId="2" type="noConversion"/>
  </si>
  <si>
    <t>素丸子</t>
    <phoneticPr fontId="2" type="noConversion"/>
  </si>
  <si>
    <t>素蝦仁</t>
    <phoneticPr fontId="2" type="noConversion"/>
  </si>
  <si>
    <t>薑</t>
    <phoneticPr fontId="2" type="noConversion"/>
  </si>
  <si>
    <t>絲</t>
    <phoneticPr fontId="2" type="noConversion"/>
  </si>
  <si>
    <t>豆腐</t>
    <phoneticPr fontId="2" type="noConversion"/>
  </si>
  <si>
    <t>素腰花</t>
    <phoneticPr fontId="2" type="noConversion"/>
  </si>
  <si>
    <t xml:space="preserve">素沙茶醬3K"             </t>
    <phoneticPr fontId="2" type="noConversion"/>
  </si>
  <si>
    <t>庫</t>
    <phoneticPr fontId="2" type="noConversion"/>
  </si>
  <si>
    <t>杏鮑菇</t>
    <phoneticPr fontId="2" type="noConversion"/>
  </si>
  <si>
    <t>素豆竹</t>
    <phoneticPr fontId="2" type="noConversion"/>
  </si>
  <si>
    <t>海苔百頁</t>
    <phoneticPr fontId="2" type="noConversion"/>
  </si>
  <si>
    <t>鐵板豆包</t>
    <phoneticPr fontId="2" type="noConversion"/>
  </si>
  <si>
    <t>沙茶麵腸</t>
    <phoneticPr fontId="2" type="noConversion"/>
  </si>
  <si>
    <t>鮮蔬玉米湯</t>
    <phoneticPr fontId="2" type="noConversion"/>
  </si>
  <si>
    <t>香Q油飯</t>
    <phoneticPr fontId="2" type="noConversion"/>
  </si>
  <si>
    <t>香酥素魚排</t>
    <phoneticPr fontId="2" type="noConversion"/>
  </si>
  <si>
    <t>泡菜凍豆腐</t>
    <phoneticPr fontId="2" type="noConversion"/>
  </si>
  <si>
    <t>凍</t>
    <phoneticPr fontId="2" type="noConversion"/>
  </si>
  <si>
    <t>泰式香茅豆腐</t>
    <phoneticPr fontId="2" type="noConversion"/>
  </si>
  <si>
    <t>玉米炒蛋</t>
    <phoneticPr fontId="2" type="noConversion"/>
  </si>
  <si>
    <t>油片炒高麗</t>
    <phoneticPr fontId="2" type="noConversion"/>
  </si>
  <si>
    <t>排</t>
    <phoneticPr fontId="2" type="noConversion"/>
  </si>
  <si>
    <t>骨</t>
    <phoneticPr fontId="2" type="noConversion"/>
  </si>
  <si>
    <t>素排骨</t>
    <phoneticPr fontId="2" type="noConversion"/>
  </si>
  <si>
    <t>菇</t>
    <phoneticPr fontId="2" type="noConversion"/>
  </si>
  <si>
    <t>三絲羹湯</t>
    <phoneticPr fontId="2" type="noConversion"/>
  </si>
  <si>
    <t>三杯麵腸</t>
    <phoneticPr fontId="2" type="noConversion"/>
  </si>
  <si>
    <t>筍干燜油腐</t>
    <phoneticPr fontId="2" type="noConversion"/>
  </si>
  <si>
    <t>包</t>
    <phoneticPr fontId="2" type="noConversion"/>
  </si>
  <si>
    <t>豆包</t>
    <phoneticPr fontId="2" type="noConversion"/>
  </si>
  <si>
    <t>紫菜薑絲湯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</si>
</sst>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_);[Red]\(0.0\)"/>
  </numFmts>
  <fonts count="2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6"/>
      <color theme="1"/>
      <name val="新細明體"/>
      <family val="2"/>
      <charset val="136"/>
      <scheme val="minor"/>
    </font>
    <font>
      <sz val="16"/>
      <color theme="1"/>
      <name val="細明體"/>
      <family val="3"/>
      <charset val="136"/>
    </font>
    <font>
      <sz val="9"/>
      <color theme="1"/>
      <name val="細明體"/>
      <family val="3"/>
      <charset val="136"/>
    </font>
    <font>
      <sz val="8"/>
      <color theme="1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1"/>
      <color theme="1"/>
      <name val="新細明體"/>
      <family val="1"/>
      <charset val="136"/>
      <scheme val="minor"/>
    </font>
    <font>
      <b/>
      <sz val="12"/>
      <color theme="1"/>
      <name val="細明體"/>
      <family val="3"/>
      <charset val="136"/>
    </font>
    <font>
      <b/>
      <sz val="11"/>
      <color theme="1"/>
      <name val="細明體"/>
      <family val="3"/>
      <charset val="136"/>
    </font>
    <font>
      <sz val="10"/>
      <name val="細明體"/>
      <family val="3"/>
      <charset val="136"/>
    </font>
    <font>
      <sz val="11"/>
      <color rgb="FFFF0000"/>
      <name val="新細明體"/>
      <family val="1"/>
      <charset val="136"/>
      <scheme val="minor"/>
    </font>
    <font>
      <b/>
      <sz val="16"/>
      <name val="標楷體"/>
      <family val="4"/>
      <charset val="136"/>
    </font>
    <font>
      <b/>
      <sz val="14"/>
      <name val="新細明體"/>
      <family val="1"/>
      <charset val="136"/>
      <scheme val="minor"/>
    </font>
    <font>
      <sz val="12"/>
      <name val="細明體"/>
      <family val="3"/>
      <charset val="136"/>
    </font>
    <font>
      <sz val="11"/>
      <name val="新細明體"/>
      <family val="1"/>
      <charset val="136"/>
      <scheme val="minor"/>
    </font>
    <font>
      <sz val="10"/>
      <color rgb="FFFF0000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 diagonalDown="1">
      <left style="thick">
        <color indexed="64"/>
      </left>
      <right style="thick">
        <color indexed="64"/>
      </right>
      <top style="thick">
        <color indexed="64"/>
      </top>
      <bottom/>
      <diagonal style="thin">
        <color indexed="64"/>
      </diagonal>
    </border>
    <border diagonalDown="1">
      <left style="thick">
        <color indexed="64"/>
      </left>
      <right style="thick">
        <color indexed="64"/>
      </right>
      <top/>
      <bottom/>
      <diagonal style="thin">
        <color indexed="64"/>
      </diagonal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5" xfId="0" applyBorder="1">
      <alignment vertical="center"/>
    </xf>
    <xf numFmtId="176" fontId="0" fillId="0" borderId="0" xfId="0" applyNumberFormat="1">
      <alignment vertical="center"/>
    </xf>
    <xf numFmtId="176" fontId="3" fillId="0" borderId="0" xfId="0" applyNumberFormat="1" applyFont="1">
      <alignment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176" fontId="10" fillId="0" borderId="24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6" fontId="13" fillId="0" borderId="32" xfId="0" applyNumberFormat="1" applyFont="1" applyBorder="1" applyAlignment="1">
      <alignment horizontal="center" vertical="center"/>
    </xf>
    <xf numFmtId="176" fontId="9" fillId="0" borderId="4" xfId="0" applyNumberFormat="1" applyFont="1" applyBorder="1">
      <alignment vertical="center"/>
    </xf>
    <xf numFmtId="176" fontId="11" fillId="0" borderId="10" xfId="0" applyNumberFormat="1" applyFont="1" applyBorder="1" applyAlignment="1">
      <alignment horizontal="right" vertical="center"/>
    </xf>
    <xf numFmtId="176" fontId="13" fillId="0" borderId="18" xfId="0" applyNumberFormat="1" applyFont="1" applyBorder="1" applyAlignment="1">
      <alignment horizontal="center" vertical="center"/>
    </xf>
    <xf numFmtId="176" fontId="8" fillId="0" borderId="22" xfId="0" applyNumberFormat="1" applyFont="1" applyBorder="1" applyAlignment="1">
      <alignment horizontal="center" vertical="center"/>
    </xf>
    <xf numFmtId="176" fontId="13" fillId="0" borderId="31" xfId="0" applyNumberFormat="1" applyFont="1" applyBorder="1" applyAlignment="1">
      <alignment horizontal="center" vertical="center"/>
    </xf>
    <xf numFmtId="176" fontId="11" fillId="0" borderId="2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right" vertical="center"/>
    </xf>
    <xf numFmtId="176" fontId="13" fillId="0" borderId="19" xfId="0" applyNumberFormat="1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/>
    </xf>
    <xf numFmtId="176" fontId="11" fillId="0" borderId="29" xfId="0" applyNumberFormat="1" applyFont="1" applyBorder="1">
      <alignment vertical="center"/>
    </xf>
    <xf numFmtId="176" fontId="11" fillId="0" borderId="7" xfId="0" applyNumberFormat="1" applyFont="1" applyBorder="1" applyAlignment="1">
      <alignment horizontal="right" vertical="center"/>
    </xf>
    <xf numFmtId="176" fontId="13" fillId="0" borderId="27" xfId="0" applyNumberFormat="1" applyFont="1" applyBorder="1" applyAlignment="1">
      <alignment horizontal="center" vertical="center"/>
    </xf>
    <xf numFmtId="176" fontId="11" fillId="0" borderId="8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17" xfId="0" applyNumberFormat="1" applyFont="1" applyBorder="1" applyAlignment="1">
      <alignment horizontal="right" vertical="center"/>
    </xf>
    <xf numFmtId="176" fontId="0" fillId="0" borderId="16" xfId="0" applyNumberFormat="1" applyBorder="1">
      <alignment vertical="center"/>
    </xf>
    <xf numFmtId="176" fontId="11" fillId="0" borderId="25" xfId="0" applyNumberFormat="1" applyFont="1" applyBorder="1">
      <alignment vertical="center"/>
    </xf>
    <xf numFmtId="176" fontId="11" fillId="0" borderId="35" xfId="0" applyNumberFormat="1" applyFont="1" applyBorder="1">
      <alignment vertical="center"/>
    </xf>
    <xf numFmtId="176" fontId="11" fillId="0" borderId="34" xfId="0" applyNumberFormat="1" applyFont="1" applyBorder="1">
      <alignment vertical="center"/>
    </xf>
    <xf numFmtId="176" fontId="11" fillId="0" borderId="33" xfId="0" applyNumberFormat="1" applyFont="1" applyBorder="1">
      <alignment vertical="center"/>
    </xf>
    <xf numFmtId="176" fontId="11" fillId="0" borderId="38" xfId="0" applyNumberFormat="1" applyFont="1" applyBorder="1">
      <alignment vertical="center"/>
    </xf>
    <xf numFmtId="176" fontId="10" fillId="0" borderId="41" xfId="0" applyNumberFormat="1" applyFont="1" applyBorder="1" applyAlignment="1">
      <alignment horizontal="center" vertical="center"/>
    </xf>
    <xf numFmtId="176" fontId="10" fillId="0" borderId="40" xfId="0" applyNumberFormat="1" applyFont="1" applyBorder="1" applyAlignment="1">
      <alignment horizontal="center" vertical="center"/>
    </xf>
    <xf numFmtId="176" fontId="10" fillId="0" borderId="42" xfId="0" applyNumberFormat="1" applyFont="1" applyBorder="1" applyAlignment="1">
      <alignment horizontal="center" vertical="center"/>
    </xf>
    <xf numFmtId="176" fontId="15" fillId="0" borderId="10" xfId="0" applyNumberFormat="1" applyFont="1" applyBorder="1" applyAlignment="1">
      <alignment horizontal="right" vertical="center"/>
    </xf>
    <xf numFmtId="176" fontId="15" fillId="0" borderId="1" xfId="0" applyNumberFormat="1" applyFont="1" applyBorder="1" applyAlignment="1">
      <alignment horizontal="right" vertical="center"/>
    </xf>
    <xf numFmtId="176" fontId="11" fillId="0" borderId="44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0" fontId="14" fillId="0" borderId="2" xfId="0" applyFont="1" applyBorder="1">
      <alignment vertical="center"/>
    </xf>
    <xf numFmtId="0" fontId="18" fillId="0" borderId="39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4" xfId="0" applyFont="1" applyBorder="1">
      <alignment vertical="center"/>
    </xf>
    <xf numFmtId="0" fontId="14" fillId="0" borderId="36" xfId="0" applyFont="1" applyBorder="1">
      <alignment vertical="center"/>
    </xf>
    <xf numFmtId="0" fontId="14" fillId="0" borderId="37" xfId="0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34" xfId="0" applyFont="1" applyBorder="1">
      <alignment vertical="center"/>
    </xf>
    <xf numFmtId="0" fontId="14" fillId="0" borderId="2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9" xfId="0" applyFont="1" applyBorder="1">
      <alignment vertical="center"/>
    </xf>
    <xf numFmtId="0" fontId="14" fillId="0" borderId="33" xfId="0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35" xfId="0" applyFont="1" applyBorder="1">
      <alignment vertical="center"/>
    </xf>
    <xf numFmtId="0" fontId="14" fillId="0" borderId="24" xfId="0" applyFont="1" applyBorder="1">
      <alignment vertical="center"/>
    </xf>
    <xf numFmtId="176" fontId="11" fillId="2" borderId="2" xfId="0" applyNumberFormat="1" applyFont="1" applyFill="1" applyBorder="1">
      <alignment vertical="center"/>
    </xf>
    <xf numFmtId="176" fontId="11" fillId="2" borderId="1" xfId="0" applyNumberFormat="1" applyFont="1" applyFill="1" applyBorder="1" applyAlignment="1">
      <alignment horizontal="right" vertical="center"/>
    </xf>
    <xf numFmtId="176" fontId="19" fillId="2" borderId="1" xfId="0" applyNumberFormat="1" applyFont="1" applyFill="1" applyBorder="1" applyAlignment="1">
      <alignment horizontal="right" vertical="center"/>
    </xf>
    <xf numFmtId="176" fontId="11" fillId="2" borderId="34" xfId="0" applyNumberFormat="1" applyFont="1" applyFill="1" applyBorder="1">
      <alignment vertical="center"/>
    </xf>
    <xf numFmtId="176" fontId="3" fillId="3" borderId="0" xfId="0" applyNumberFormat="1" applyFont="1" applyFill="1">
      <alignment vertical="center"/>
    </xf>
    <xf numFmtId="176" fontId="6" fillId="3" borderId="26" xfId="0" applyNumberFormat="1" applyFont="1" applyFill="1" applyBorder="1" applyAlignment="1">
      <alignment horizontal="center" vertical="center"/>
    </xf>
    <xf numFmtId="176" fontId="6" fillId="3" borderId="23" xfId="0" applyNumberFormat="1" applyFont="1" applyFill="1" applyBorder="1" applyAlignment="1">
      <alignment horizontal="center" vertical="center"/>
    </xf>
    <xf numFmtId="176" fontId="6" fillId="3" borderId="31" xfId="0" applyNumberFormat="1" applyFont="1" applyFill="1" applyBorder="1" applyAlignment="1">
      <alignment horizontal="center" vertical="center"/>
    </xf>
    <xf numFmtId="176" fontId="10" fillId="3" borderId="24" xfId="0" applyNumberFormat="1" applyFont="1" applyFill="1" applyBorder="1" applyAlignment="1">
      <alignment horizontal="center" vertical="center"/>
    </xf>
    <xf numFmtId="176" fontId="10" fillId="3" borderId="0" xfId="0" applyNumberFormat="1" applyFont="1" applyFill="1" applyAlignment="1">
      <alignment horizontal="center" vertical="center"/>
    </xf>
    <xf numFmtId="176" fontId="10" fillId="3" borderId="40" xfId="0" applyNumberFormat="1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6" fontId="10" fillId="3" borderId="3" xfId="0" applyNumberFormat="1" applyFont="1" applyFill="1" applyBorder="1" applyAlignment="1">
      <alignment horizontal="center" vertical="center"/>
    </xf>
    <xf numFmtId="176" fontId="10" fillId="3" borderId="41" xfId="0" applyNumberFormat="1" applyFont="1" applyFill="1" applyBorder="1" applyAlignment="1">
      <alignment horizontal="center" vertical="center"/>
    </xf>
    <xf numFmtId="176" fontId="10" fillId="3" borderId="42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176" fontId="13" fillId="3" borderId="32" xfId="0" applyNumberFormat="1" applyFont="1" applyFill="1" applyBorder="1" applyAlignment="1">
      <alignment horizontal="center" vertical="center"/>
    </xf>
    <xf numFmtId="176" fontId="9" fillId="3" borderId="4" xfId="0" applyNumberFormat="1" applyFont="1" applyFill="1" applyBorder="1">
      <alignment vertical="center"/>
    </xf>
    <xf numFmtId="176" fontId="11" fillId="3" borderId="35" xfId="0" applyNumberFormat="1" applyFont="1" applyFill="1" applyBorder="1">
      <alignment vertical="center"/>
    </xf>
    <xf numFmtId="176" fontId="13" fillId="3" borderId="18" xfId="0" applyNumberFormat="1" applyFont="1" applyFill="1" applyBorder="1" applyAlignment="1">
      <alignment horizontal="center" vertical="center"/>
    </xf>
    <xf numFmtId="176" fontId="8" fillId="3" borderId="22" xfId="0" applyNumberFormat="1" applyFont="1" applyFill="1" applyBorder="1" applyAlignment="1">
      <alignment horizontal="center" vertical="center"/>
    </xf>
    <xf numFmtId="176" fontId="13" fillId="3" borderId="31" xfId="0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>
      <alignment vertical="center"/>
    </xf>
    <xf numFmtId="176" fontId="11" fillId="3" borderId="34" xfId="0" applyNumberFormat="1" applyFont="1" applyFill="1" applyBorder="1">
      <alignment vertical="center"/>
    </xf>
    <xf numFmtId="176" fontId="13" fillId="3" borderId="19" xfId="0" applyNumberFormat="1" applyFont="1" applyFill="1" applyBorder="1" applyAlignment="1">
      <alignment horizontal="center" vertical="center"/>
    </xf>
    <xf numFmtId="176" fontId="8" fillId="3" borderId="28" xfId="0" applyNumberFormat="1" applyFont="1" applyFill="1" applyBorder="1" applyAlignment="1">
      <alignment horizontal="center" vertical="center"/>
    </xf>
    <xf numFmtId="176" fontId="13" fillId="3" borderId="8" xfId="0" applyNumberFormat="1" applyFont="1" applyFill="1" applyBorder="1" applyAlignment="1">
      <alignment horizontal="center" vertical="center"/>
    </xf>
    <xf numFmtId="176" fontId="11" fillId="3" borderId="29" xfId="0" applyNumberFormat="1" applyFont="1" applyFill="1" applyBorder="1">
      <alignment vertical="center"/>
    </xf>
    <xf numFmtId="176" fontId="11" fillId="3" borderId="33" xfId="0" applyNumberFormat="1" applyFont="1" applyFill="1" applyBorder="1">
      <alignment vertical="center"/>
    </xf>
    <xf numFmtId="176" fontId="13" fillId="3" borderId="27" xfId="0" applyNumberFormat="1" applyFont="1" applyFill="1" applyBorder="1" applyAlignment="1">
      <alignment horizontal="center" vertical="center"/>
    </xf>
    <xf numFmtId="176" fontId="11" fillId="3" borderId="8" xfId="0" applyNumberFormat="1" applyFont="1" applyFill="1" applyBorder="1">
      <alignment vertical="center"/>
    </xf>
    <xf numFmtId="176" fontId="11" fillId="3" borderId="6" xfId="0" applyNumberFormat="1" applyFont="1" applyFill="1" applyBorder="1">
      <alignment vertical="center"/>
    </xf>
    <xf numFmtId="176" fontId="11" fillId="3" borderId="38" xfId="0" applyNumberFormat="1" applyFont="1" applyFill="1" applyBorder="1">
      <alignment vertical="center"/>
    </xf>
    <xf numFmtId="176" fontId="0" fillId="3" borderId="16" xfId="0" applyNumberFormat="1" applyFill="1" applyBorder="1">
      <alignment vertical="center"/>
    </xf>
    <xf numFmtId="176" fontId="11" fillId="3" borderId="25" xfId="0" applyNumberFormat="1" applyFont="1" applyFill="1" applyBorder="1">
      <alignment vertical="center"/>
    </xf>
    <xf numFmtId="176" fontId="15" fillId="3" borderId="4" xfId="0" applyNumberFormat="1" applyFont="1" applyFill="1" applyBorder="1">
      <alignment vertical="center"/>
    </xf>
    <xf numFmtId="177" fontId="15" fillId="3" borderId="10" xfId="0" applyNumberFormat="1" applyFont="1" applyFill="1" applyBorder="1" applyAlignment="1">
      <alignment horizontal="right" vertical="center"/>
    </xf>
    <xf numFmtId="177" fontId="11" fillId="3" borderId="1" xfId="0" applyNumberFormat="1" applyFont="1" applyFill="1" applyBorder="1" applyAlignment="1">
      <alignment horizontal="right" vertical="center"/>
    </xf>
    <xf numFmtId="177" fontId="11" fillId="3" borderId="7" xfId="0" applyNumberFormat="1" applyFont="1" applyFill="1" applyBorder="1" applyAlignment="1">
      <alignment horizontal="right" vertical="center"/>
    </xf>
    <xf numFmtId="177" fontId="11" fillId="3" borderId="10" xfId="0" applyNumberFormat="1" applyFont="1" applyFill="1" applyBorder="1" applyAlignment="1">
      <alignment horizontal="right" vertical="center"/>
    </xf>
    <xf numFmtId="177" fontId="11" fillId="3" borderId="17" xfId="0" applyNumberFormat="1" applyFont="1" applyFill="1" applyBorder="1" applyAlignment="1">
      <alignment horizontal="right" vertical="center"/>
    </xf>
    <xf numFmtId="177" fontId="15" fillId="3" borderId="1" xfId="0" applyNumberFormat="1" applyFont="1" applyFill="1" applyBorder="1" applyAlignment="1">
      <alignment horizontal="right" vertical="center"/>
    </xf>
    <xf numFmtId="176" fontId="15" fillId="3" borderId="2" xfId="0" applyNumberFormat="1" applyFont="1" applyFill="1" applyBorder="1">
      <alignment vertical="center"/>
    </xf>
    <xf numFmtId="176" fontId="15" fillId="3" borderId="29" xfId="0" applyNumberFormat="1" applyFont="1" applyFill="1" applyBorder="1">
      <alignment vertical="center"/>
    </xf>
    <xf numFmtId="177" fontId="15" fillId="3" borderId="7" xfId="0" applyNumberFormat="1" applyFont="1" applyFill="1" applyBorder="1" applyAlignment="1">
      <alignment horizontal="right" vertical="center"/>
    </xf>
    <xf numFmtId="177" fontId="15" fillId="3" borderId="44" xfId="0" applyNumberFormat="1" applyFont="1" applyFill="1" applyBorder="1" applyAlignment="1">
      <alignment horizontal="right" vertical="center"/>
    </xf>
    <xf numFmtId="177" fontId="19" fillId="3" borderId="1" xfId="0" applyNumberFormat="1" applyFont="1" applyFill="1" applyBorder="1" applyAlignment="1">
      <alignment horizontal="right" vertical="center"/>
    </xf>
    <xf numFmtId="177" fontId="19" fillId="3" borderId="2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13" fillId="3" borderId="5" xfId="0" applyNumberFormat="1" applyFont="1" applyFill="1" applyBorder="1">
      <alignment vertical="center"/>
    </xf>
    <xf numFmtId="176" fontId="12" fillId="3" borderId="5" xfId="0" applyNumberFormat="1" applyFont="1" applyFill="1" applyBorder="1">
      <alignment vertical="center"/>
    </xf>
    <xf numFmtId="176" fontId="5" fillId="3" borderId="13" xfId="0" applyNumberFormat="1" applyFont="1" applyFill="1" applyBorder="1" applyAlignment="1">
      <alignment horizontal="center" vertical="center"/>
    </xf>
    <xf numFmtId="176" fontId="5" fillId="3" borderId="14" xfId="0" applyNumberFormat="1" applyFont="1" applyFill="1" applyBorder="1" applyAlignment="1">
      <alignment horizontal="center" vertical="center"/>
    </xf>
    <xf numFmtId="176" fontId="5" fillId="3" borderId="15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176" fontId="9" fillId="3" borderId="43" xfId="0" applyNumberFormat="1" applyFont="1" applyFill="1" applyBorder="1" applyAlignment="1">
      <alignment horizontal="center" vertical="center"/>
    </xf>
    <xf numFmtId="176" fontId="9" fillId="3" borderId="11" xfId="0" applyNumberFormat="1" applyFont="1" applyFill="1" applyBorder="1" applyAlignment="1">
      <alignment horizontal="center" vertical="center"/>
    </xf>
    <xf numFmtId="176" fontId="8" fillId="3" borderId="16" xfId="0" applyNumberFormat="1" applyFont="1" applyFill="1" applyBorder="1" applyAlignment="1">
      <alignment horizontal="center" vertical="center"/>
    </xf>
    <xf numFmtId="176" fontId="9" fillId="3" borderId="25" xfId="0" applyNumberFormat="1" applyFont="1" applyFill="1" applyBorder="1" applyAlignment="1">
      <alignment horizontal="center" vertical="center"/>
    </xf>
    <xf numFmtId="176" fontId="5" fillId="3" borderId="30" xfId="0" applyNumberFormat="1" applyFont="1" applyFill="1" applyBorder="1" applyAlignment="1">
      <alignment horizontal="center" vertical="center"/>
    </xf>
    <xf numFmtId="176" fontId="5" fillId="3" borderId="10" xfId="0" applyNumberFormat="1" applyFont="1" applyFill="1" applyBorder="1" applyAlignment="1">
      <alignment horizontal="center" vertical="center"/>
    </xf>
    <xf numFmtId="176" fontId="5" fillId="3" borderId="9" xfId="0" applyNumberFormat="1" applyFont="1" applyFill="1" applyBorder="1" applyAlignment="1">
      <alignment horizontal="center" vertical="center"/>
    </xf>
    <xf numFmtId="176" fontId="7" fillId="3" borderId="0" xfId="0" applyNumberFormat="1" applyFont="1" applyFill="1" applyAlignment="1">
      <alignment horizontal="center" vertical="center"/>
    </xf>
    <xf numFmtId="176" fontId="1" fillId="3" borderId="0" xfId="0" applyNumberFormat="1" applyFont="1" applyFill="1">
      <alignment vertical="center"/>
    </xf>
    <xf numFmtId="176" fontId="4" fillId="3" borderId="0" xfId="0" applyNumberFormat="1" applyFont="1" applyFill="1" applyAlignment="1">
      <alignment horizontal="right" vertical="center"/>
    </xf>
    <xf numFmtId="176" fontId="8" fillId="3" borderId="20" xfId="0" applyNumberFormat="1" applyFont="1" applyFill="1" applyBorder="1">
      <alignment vertical="center"/>
    </xf>
    <xf numFmtId="176" fontId="0" fillId="3" borderId="21" xfId="0" applyNumberForma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176" fontId="8" fillId="3" borderId="30" xfId="0" applyNumberFormat="1" applyFont="1" applyFill="1" applyBorder="1" applyAlignment="1">
      <alignment horizontal="center" vertical="center"/>
    </xf>
    <xf numFmtId="176" fontId="8" fillId="3" borderId="9" xfId="0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176" fontId="8" fillId="0" borderId="20" xfId="0" applyNumberFormat="1" applyFont="1" applyBorder="1">
      <alignment vertical="center"/>
    </xf>
    <xf numFmtId="176" fontId="0" fillId="0" borderId="21" xfId="0" applyNumberForma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30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13" fillId="0" borderId="5" xfId="0" applyNumberFormat="1" applyFont="1" applyBorder="1">
      <alignment vertical="center"/>
    </xf>
    <xf numFmtId="176" fontId="12" fillId="0" borderId="5" xfId="0" applyNumberFormat="1" applyFont="1" applyBorder="1">
      <alignment vertical="center"/>
    </xf>
    <xf numFmtId="176" fontId="9" fillId="0" borderId="11" xfId="0" applyNumberFormat="1" applyFont="1" applyBorder="1" applyAlignment="1">
      <alignment horizontal="center" vertical="center"/>
    </xf>
    <xf numFmtId="176" fontId="9" fillId="0" borderId="43" xfId="0" applyNumberFormat="1" applyFont="1" applyBorder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176" fontId="19" fillId="3" borderId="2" xfId="0" applyNumberFormat="1" applyFont="1" applyFill="1" applyBorder="1">
      <alignment vertical="center"/>
    </xf>
    <xf numFmtId="0" fontId="14" fillId="2" borderId="2" xfId="0" applyFont="1" applyFill="1" applyBorder="1">
      <alignment vertical="center"/>
    </xf>
    <xf numFmtId="0" fontId="14" fillId="4" borderId="2" xfId="0" applyFont="1" applyFill="1" applyBorder="1">
      <alignment vertical="center"/>
    </xf>
    <xf numFmtId="0" fontId="14" fillId="5" borderId="29" xfId="0" applyFont="1" applyFill="1" applyBorder="1">
      <alignment vertical="center"/>
    </xf>
    <xf numFmtId="0" fontId="20" fillId="0" borderId="2" xfId="0" applyFont="1" applyBorder="1">
      <alignment vertical="center"/>
    </xf>
    <xf numFmtId="0" fontId="20" fillId="2" borderId="2" xfId="0" applyFont="1" applyFill="1" applyBorder="1">
      <alignment vertical="center"/>
    </xf>
    <xf numFmtId="0" fontId="20" fillId="4" borderId="2" xfId="0" applyFont="1" applyFill="1" applyBorder="1">
      <alignment vertical="center"/>
    </xf>
    <xf numFmtId="0" fontId="20" fillId="0" borderId="4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8AA1A-3FBE-48AB-9B69-9C5F76CEE5C4}">
  <dimension ref="A1:P29"/>
  <sheetViews>
    <sheetView showGridLines="0" workbookViewId="0">
      <selection activeCell="L24" activeCellId="6" sqref="O6 M11 L12 L14 M21 M19 L24"/>
    </sheetView>
  </sheetViews>
  <sheetFormatPr defaultRowHeight="16.2"/>
  <cols>
    <col min="1" max="1" width="2.77734375" customWidth="1"/>
    <col min="2" max="2" width="8.77734375" customWidth="1"/>
    <col min="3" max="3" width="9.77734375" customWidth="1"/>
    <col min="4" max="5" width="13.77734375" customWidth="1"/>
    <col min="6" max="8" width="15.77734375" customWidth="1"/>
    <col min="9" max="9" width="2.77734375" customWidth="1"/>
    <col min="10" max="10" width="8.77734375" customWidth="1"/>
    <col min="11" max="11" width="9.77734375" customWidth="1"/>
    <col min="12" max="13" width="13.77734375" customWidth="1"/>
    <col min="14" max="16" width="15.77734375" customWidth="1"/>
  </cols>
  <sheetData>
    <row r="1" spans="1:16" ht="24" customHeight="1">
      <c r="A1" s="108" t="s">
        <v>580</v>
      </c>
      <c r="B1" s="108"/>
      <c r="C1" s="108"/>
      <c r="D1" s="108"/>
      <c r="E1" s="108"/>
      <c r="F1" s="108"/>
      <c r="G1" s="108"/>
      <c r="H1" s="108"/>
      <c r="I1" s="108" t="s">
        <v>579</v>
      </c>
      <c r="J1" s="108"/>
      <c r="K1" s="108"/>
      <c r="L1" s="108"/>
      <c r="M1" s="108"/>
      <c r="N1" s="108"/>
      <c r="O1" s="108"/>
      <c r="P1" s="108"/>
    </row>
    <row r="2" spans="1:16" ht="24" customHeight="1" thickBot="1">
      <c r="A2" s="109" t="s">
        <v>578</v>
      </c>
      <c r="B2" s="109"/>
      <c r="C2" s="109"/>
      <c r="D2" s="109"/>
      <c r="E2" s="109"/>
      <c r="F2" s="109"/>
      <c r="G2" s="109"/>
      <c r="H2" s="109"/>
      <c r="I2" s="109" t="s">
        <v>578</v>
      </c>
      <c r="J2" s="109"/>
      <c r="K2" s="109"/>
      <c r="L2" s="109"/>
      <c r="M2" s="109"/>
      <c r="N2" s="109"/>
      <c r="O2" s="109"/>
      <c r="P2" s="109"/>
    </row>
    <row r="3" spans="1:16" ht="24" customHeight="1" thickTop="1" thickBot="1">
      <c r="A3" s="43" t="s">
        <v>577</v>
      </c>
      <c r="B3" s="44" t="s">
        <v>576</v>
      </c>
      <c r="C3" s="44" t="s">
        <v>3</v>
      </c>
      <c r="D3" s="44" t="s">
        <v>575</v>
      </c>
      <c r="E3" s="44" t="s">
        <v>574</v>
      </c>
      <c r="F3" s="44" t="s">
        <v>573</v>
      </c>
      <c r="G3" s="44" t="s">
        <v>47</v>
      </c>
      <c r="H3" s="45" t="s">
        <v>9</v>
      </c>
      <c r="I3" s="43" t="s">
        <v>577</v>
      </c>
      <c r="J3" s="44" t="s">
        <v>576</v>
      </c>
      <c r="K3" s="44" t="s">
        <v>3</v>
      </c>
      <c r="L3" s="44" t="s">
        <v>575</v>
      </c>
      <c r="M3" s="44" t="s">
        <v>574</v>
      </c>
      <c r="N3" s="44" t="s">
        <v>573</v>
      </c>
      <c r="O3" s="44" t="s">
        <v>47</v>
      </c>
      <c r="P3" s="45" t="s">
        <v>9</v>
      </c>
    </row>
    <row r="4" spans="1:16" ht="24" customHeight="1" thickTop="1">
      <c r="A4" s="46">
        <v>15</v>
      </c>
      <c r="B4" s="47" t="s">
        <v>570</v>
      </c>
      <c r="C4" s="48" t="s">
        <v>4</v>
      </c>
      <c r="D4" s="49" t="s">
        <v>572</v>
      </c>
      <c r="E4" s="49" t="s">
        <v>571</v>
      </c>
      <c r="F4" s="49" t="s">
        <v>470</v>
      </c>
      <c r="G4" s="49" t="s">
        <v>567</v>
      </c>
      <c r="H4" s="50"/>
      <c r="I4" s="46">
        <v>15</v>
      </c>
      <c r="J4" s="47" t="s">
        <v>570</v>
      </c>
      <c r="K4" s="48" t="s">
        <v>4</v>
      </c>
      <c r="L4" s="49" t="s">
        <v>569</v>
      </c>
      <c r="M4" s="49" t="s">
        <v>568</v>
      </c>
      <c r="N4" s="49" t="s">
        <v>470</v>
      </c>
      <c r="O4" s="49" t="s">
        <v>567</v>
      </c>
      <c r="P4" s="50"/>
    </row>
    <row r="5" spans="1:16" ht="24" customHeight="1">
      <c r="A5" s="46"/>
      <c r="B5" s="51" t="s">
        <v>564</v>
      </c>
      <c r="C5" s="42" t="s">
        <v>5</v>
      </c>
      <c r="D5" s="154" t="s">
        <v>566</v>
      </c>
      <c r="E5" s="42" t="s">
        <v>563</v>
      </c>
      <c r="F5" s="42" t="s">
        <v>452</v>
      </c>
      <c r="G5" s="42" t="s">
        <v>565</v>
      </c>
      <c r="H5" s="52"/>
      <c r="I5" s="46"/>
      <c r="J5" s="51" t="s">
        <v>564</v>
      </c>
      <c r="K5" s="42" t="s">
        <v>5</v>
      </c>
      <c r="L5" s="42" t="s">
        <v>698</v>
      </c>
      <c r="M5" s="42" t="s">
        <v>563</v>
      </c>
      <c r="N5" s="42" t="s">
        <v>452</v>
      </c>
      <c r="O5" s="42" t="s">
        <v>562</v>
      </c>
      <c r="P5" s="52"/>
    </row>
    <row r="6" spans="1:16" ht="24" customHeight="1">
      <c r="A6" s="46"/>
      <c r="B6" s="51" t="s">
        <v>561</v>
      </c>
      <c r="C6" s="42" t="s">
        <v>269</v>
      </c>
      <c r="D6" s="42" t="s">
        <v>560</v>
      </c>
      <c r="E6" s="42" t="s">
        <v>559</v>
      </c>
      <c r="F6" s="42" t="s">
        <v>452</v>
      </c>
      <c r="G6" s="156" t="s">
        <v>558</v>
      </c>
      <c r="H6" s="52" t="s">
        <v>450</v>
      </c>
      <c r="I6" s="46"/>
      <c r="J6" s="51" t="s">
        <v>561</v>
      </c>
      <c r="K6" s="42" t="s">
        <v>269</v>
      </c>
      <c r="L6" s="42" t="s">
        <v>560</v>
      </c>
      <c r="M6" s="42" t="s">
        <v>559</v>
      </c>
      <c r="N6" s="42" t="s">
        <v>452</v>
      </c>
      <c r="O6" s="156" t="s">
        <v>558</v>
      </c>
      <c r="P6" s="52" t="s">
        <v>450</v>
      </c>
    </row>
    <row r="7" spans="1:16" ht="24" customHeight="1">
      <c r="A7" s="46"/>
      <c r="B7" s="51" t="s">
        <v>555</v>
      </c>
      <c r="C7" s="42" t="s">
        <v>6</v>
      </c>
      <c r="D7" s="42" t="s">
        <v>557</v>
      </c>
      <c r="E7" s="153" t="s">
        <v>553</v>
      </c>
      <c r="F7" s="42" t="s">
        <v>452</v>
      </c>
      <c r="G7" s="42" t="s">
        <v>556</v>
      </c>
      <c r="H7" s="52" t="s">
        <v>506</v>
      </c>
      <c r="I7" s="46"/>
      <c r="J7" s="51" t="s">
        <v>555</v>
      </c>
      <c r="K7" s="42" t="s">
        <v>6</v>
      </c>
      <c r="L7" s="42" t="s">
        <v>554</v>
      </c>
      <c r="M7" s="153" t="s">
        <v>553</v>
      </c>
      <c r="N7" s="42" t="s">
        <v>452</v>
      </c>
      <c r="O7" s="42" t="s">
        <v>552</v>
      </c>
      <c r="P7" s="52" t="s">
        <v>506</v>
      </c>
    </row>
    <row r="8" spans="1:16" ht="24" customHeight="1" thickBot="1">
      <c r="A8" s="53"/>
      <c r="B8" s="54" t="s">
        <v>550</v>
      </c>
      <c r="C8" s="55" t="s">
        <v>407</v>
      </c>
      <c r="D8" s="55" t="s">
        <v>551</v>
      </c>
      <c r="E8" s="55" t="s">
        <v>549</v>
      </c>
      <c r="F8" s="55" t="s">
        <v>452</v>
      </c>
      <c r="G8" s="155" t="s">
        <v>548</v>
      </c>
      <c r="H8" s="56" t="s">
        <v>450</v>
      </c>
      <c r="I8" s="53"/>
      <c r="J8" s="54" t="s">
        <v>550</v>
      </c>
      <c r="K8" s="55" t="s">
        <v>407</v>
      </c>
      <c r="L8" s="55" t="s">
        <v>699</v>
      </c>
      <c r="M8" s="55" t="s">
        <v>549</v>
      </c>
      <c r="N8" s="55" t="s">
        <v>452</v>
      </c>
      <c r="O8" s="155" t="s">
        <v>548</v>
      </c>
      <c r="P8" s="56" t="s">
        <v>450</v>
      </c>
    </row>
    <row r="9" spans="1:16" ht="24" customHeight="1" thickTop="1">
      <c r="A9" s="46">
        <v>16</v>
      </c>
      <c r="B9" s="57" t="s">
        <v>546</v>
      </c>
      <c r="C9" s="48" t="s">
        <v>4</v>
      </c>
      <c r="D9" s="48" t="s">
        <v>547</v>
      </c>
      <c r="E9" s="48" t="s">
        <v>545</v>
      </c>
      <c r="F9" s="49" t="s">
        <v>470</v>
      </c>
      <c r="G9" s="48" t="s">
        <v>544</v>
      </c>
      <c r="H9" s="58"/>
      <c r="I9" s="46">
        <v>16</v>
      </c>
      <c r="J9" s="57" t="s">
        <v>546</v>
      </c>
      <c r="K9" s="48" t="s">
        <v>4</v>
      </c>
      <c r="L9" s="48" t="s">
        <v>700</v>
      </c>
      <c r="M9" s="48" t="s">
        <v>545</v>
      </c>
      <c r="N9" s="49" t="s">
        <v>470</v>
      </c>
      <c r="O9" s="48" t="s">
        <v>544</v>
      </c>
      <c r="P9" s="58"/>
    </row>
    <row r="10" spans="1:16" ht="24" customHeight="1">
      <c r="A10" s="46"/>
      <c r="B10" s="51" t="s">
        <v>541</v>
      </c>
      <c r="C10" s="42" t="s">
        <v>5</v>
      </c>
      <c r="D10" s="42" t="s">
        <v>543</v>
      </c>
      <c r="E10" s="42" t="s">
        <v>539</v>
      </c>
      <c r="F10" s="42" t="s">
        <v>452</v>
      </c>
      <c r="G10" s="42" t="s">
        <v>542</v>
      </c>
      <c r="H10" s="52"/>
      <c r="I10" s="46"/>
      <c r="J10" s="51" t="s">
        <v>541</v>
      </c>
      <c r="K10" s="42" t="s">
        <v>5</v>
      </c>
      <c r="L10" s="42" t="s">
        <v>540</v>
      </c>
      <c r="M10" s="42" t="s">
        <v>539</v>
      </c>
      <c r="N10" s="42" t="s">
        <v>452</v>
      </c>
      <c r="O10" s="42" t="s">
        <v>701</v>
      </c>
      <c r="P10" s="52"/>
    </row>
    <row r="11" spans="1:16" ht="24" customHeight="1">
      <c r="A11" s="46"/>
      <c r="B11" s="51" t="s">
        <v>537</v>
      </c>
      <c r="C11" s="42" t="s">
        <v>269</v>
      </c>
      <c r="D11" s="42" t="s">
        <v>702</v>
      </c>
      <c r="E11" s="157" t="s">
        <v>536</v>
      </c>
      <c r="F11" s="42" t="s">
        <v>452</v>
      </c>
      <c r="G11" s="42" t="s">
        <v>538</v>
      </c>
      <c r="H11" s="52" t="s">
        <v>450</v>
      </c>
      <c r="I11" s="46"/>
      <c r="J11" s="51" t="s">
        <v>537</v>
      </c>
      <c r="K11" s="42" t="s">
        <v>269</v>
      </c>
      <c r="L11" s="42" t="s">
        <v>702</v>
      </c>
      <c r="M11" s="157" t="s">
        <v>536</v>
      </c>
      <c r="N11" s="42" t="s">
        <v>452</v>
      </c>
      <c r="O11" s="42" t="s">
        <v>535</v>
      </c>
      <c r="P11" s="52" t="s">
        <v>450</v>
      </c>
    </row>
    <row r="12" spans="1:16" ht="24" customHeight="1">
      <c r="A12" s="46"/>
      <c r="B12" s="51" t="s">
        <v>534</v>
      </c>
      <c r="C12" s="42" t="s">
        <v>6</v>
      </c>
      <c r="D12" s="158" t="s">
        <v>533</v>
      </c>
      <c r="E12" s="42" t="s">
        <v>532</v>
      </c>
      <c r="F12" s="42" t="s">
        <v>452</v>
      </c>
      <c r="G12" s="42" t="s">
        <v>531</v>
      </c>
      <c r="H12" s="52" t="s">
        <v>458</v>
      </c>
      <c r="I12" s="46"/>
      <c r="J12" s="51" t="s">
        <v>534</v>
      </c>
      <c r="K12" s="42" t="s">
        <v>6</v>
      </c>
      <c r="L12" s="156" t="s">
        <v>703</v>
      </c>
      <c r="M12" s="42" t="s">
        <v>532</v>
      </c>
      <c r="N12" s="42" t="s">
        <v>452</v>
      </c>
      <c r="O12" s="42" t="s">
        <v>531</v>
      </c>
      <c r="P12" s="52" t="s">
        <v>458</v>
      </c>
    </row>
    <row r="13" spans="1:16" ht="24" customHeight="1" thickBot="1">
      <c r="A13" s="53"/>
      <c r="B13" s="54" t="s">
        <v>529</v>
      </c>
      <c r="C13" s="55" t="s">
        <v>346</v>
      </c>
      <c r="D13" s="55" t="s">
        <v>530</v>
      </c>
      <c r="E13" s="55" t="s">
        <v>527</v>
      </c>
      <c r="F13" s="55" t="s">
        <v>452</v>
      </c>
      <c r="G13" s="155" t="s">
        <v>526</v>
      </c>
      <c r="H13" s="56" t="s">
        <v>450</v>
      </c>
      <c r="I13" s="53"/>
      <c r="J13" s="54" t="s">
        <v>529</v>
      </c>
      <c r="K13" s="55" t="s">
        <v>346</v>
      </c>
      <c r="L13" s="55" t="s">
        <v>528</v>
      </c>
      <c r="M13" s="55" t="s">
        <v>527</v>
      </c>
      <c r="N13" s="55" t="s">
        <v>452</v>
      </c>
      <c r="O13" s="155" t="s">
        <v>526</v>
      </c>
      <c r="P13" s="56" t="s">
        <v>450</v>
      </c>
    </row>
    <row r="14" spans="1:16" ht="24" customHeight="1" thickTop="1">
      <c r="A14" s="46">
        <v>17</v>
      </c>
      <c r="B14" s="57" t="s">
        <v>523</v>
      </c>
      <c r="C14" s="48" t="s">
        <v>4</v>
      </c>
      <c r="D14" s="159" t="s">
        <v>525</v>
      </c>
      <c r="E14" s="48" t="s">
        <v>521</v>
      </c>
      <c r="F14" s="49" t="s">
        <v>470</v>
      </c>
      <c r="G14" s="48" t="s">
        <v>524</v>
      </c>
      <c r="H14" s="58"/>
      <c r="I14" s="46">
        <v>17</v>
      </c>
      <c r="J14" s="57" t="s">
        <v>523</v>
      </c>
      <c r="K14" s="48" t="s">
        <v>4</v>
      </c>
      <c r="L14" s="159" t="s">
        <v>522</v>
      </c>
      <c r="M14" s="48" t="s">
        <v>704</v>
      </c>
      <c r="N14" s="49" t="s">
        <v>470</v>
      </c>
      <c r="O14" s="48" t="s">
        <v>520</v>
      </c>
      <c r="P14" s="58"/>
    </row>
    <row r="15" spans="1:16" ht="24" customHeight="1">
      <c r="A15" s="46"/>
      <c r="B15" s="51" t="s">
        <v>518</v>
      </c>
      <c r="C15" s="42" t="s">
        <v>5</v>
      </c>
      <c r="D15" s="154" t="s">
        <v>519</v>
      </c>
      <c r="E15" s="153" t="s">
        <v>707</v>
      </c>
      <c r="F15" s="42" t="s">
        <v>452</v>
      </c>
      <c r="G15" s="42" t="s">
        <v>507</v>
      </c>
      <c r="H15" s="52"/>
      <c r="I15" s="46"/>
      <c r="J15" s="51" t="s">
        <v>518</v>
      </c>
      <c r="K15" s="42" t="s">
        <v>5</v>
      </c>
      <c r="L15" s="42" t="s">
        <v>706</v>
      </c>
      <c r="M15" s="153" t="s">
        <v>707</v>
      </c>
      <c r="N15" s="42" t="s">
        <v>452</v>
      </c>
      <c r="O15" s="42" t="s">
        <v>507</v>
      </c>
      <c r="P15" s="52"/>
    </row>
    <row r="16" spans="1:16" ht="24" customHeight="1">
      <c r="A16" s="46"/>
      <c r="B16" s="51" t="s">
        <v>515</v>
      </c>
      <c r="C16" s="42" t="s">
        <v>269</v>
      </c>
      <c r="D16" s="42" t="s">
        <v>514</v>
      </c>
      <c r="E16" s="42" t="s">
        <v>516</v>
      </c>
      <c r="F16" s="42" t="s">
        <v>452</v>
      </c>
      <c r="G16" s="156" t="s">
        <v>512</v>
      </c>
      <c r="H16" s="52" t="s">
        <v>450</v>
      </c>
      <c r="I16" s="46"/>
      <c r="J16" s="51" t="s">
        <v>515</v>
      </c>
      <c r="K16" s="42" t="s">
        <v>269</v>
      </c>
      <c r="L16" s="42" t="s">
        <v>514</v>
      </c>
      <c r="M16" s="42" t="s">
        <v>513</v>
      </c>
      <c r="N16" s="42" t="s">
        <v>452</v>
      </c>
      <c r="O16" s="156" t="s">
        <v>512</v>
      </c>
      <c r="P16" s="52" t="s">
        <v>450</v>
      </c>
    </row>
    <row r="17" spans="1:16" ht="24" customHeight="1">
      <c r="A17" s="46"/>
      <c r="B17" s="51" t="s">
        <v>510</v>
      </c>
      <c r="C17" s="42" t="s">
        <v>6</v>
      </c>
      <c r="D17" s="156" t="s">
        <v>511</v>
      </c>
      <c r="E17" s="42" t="s">
        <v>508</v>
      </c>
      <c r="F17" s="42" t="s">
        <v>452</v>
      </c>
      <c r="G17" s="42" t="s">
        <v>517</v>
      </c>
      <c r="H17" s="52" t="s">
        <v>506</v>
      </c>
      <c r="I17" s="46"/>
      <c r="J17" s="51" t="s">
        <v>510</v>
      </c>
      <c r="K17" s="42" t="s">
        <v>6</v>
      </c>
      <c r="L17" s="42" t="s">
        <v>509</v>
      </c>
      <c r="M17" s="42" t="s">
        <v>651</v>
      </c>
      <c r="N17" s="42" t="s">
        <v>452</v>
      </c>
      <c r="O17" s="42" t="s">
        <v>517</v>
      </c>
      <c r="P17" s="52" t="s">
        <v>506</v>
      </c>
    </row>
    <row r="18" spans="1:16" ht="24" customHeight="1" thickBot="1">
      <c r="A18" s="53"/>
      <c r="B18" s="54" t="s">
        <v>504</v>
      </c>
      <c r="C18" s="55" t="s">
        <v>270</v>
      </c>
      <c r="D18" s="55" t="s">
        <v>505</v>
      </c>
      <c r="E18" s="55" t="s">
        <v>503</v>
      </c>
      <c r="F18" s="55" t="s">
        <v>452</v>
      </c>
      <c r="G18" s="155" t="s">
        <v>502</v>
      </c>
      <c r="H18" s="56" t="s">
        <v>450</v>
      </c>
      <c r="I18" s="53"/>
      <c r="J18" s="54" t="s">
        <v>504</v>
      </c>
      <c r="K18" s="55" t="s">
        <v>270</v>
      </c>
      <c r="L18" s="55" t="s">
        <v>454</v>
      </c>
      <c r="M18" s="55" t="s">
        <v>708</v>
      </c>
      <c r="N18" s="55" t="s">
        <v>452</v>
      </c>
      <c r="O18" s="155" t="s">
        <v>502</v>
      </c>
      <c r="P18" s="56" t="s">
        <v>450</v>
      </c>
    </row>
    <row r="19" spans="1:16" ht="24" customHeight="1" thickTop="1">
      <c r="A19" s="46">
        <v>18</v>
      </c>
      <c r="B19" s="57" t="s">
        <v>498</v>
      </c>
      <c r="C19" s="48" t="s">
        <v>4</v>
      </c>
      <c r="D19" s="48" t="s">
        <v>501</v>
      </c>
      <c r="E19" s="156" t="s">
        <v>500</v>
      </c>
      <c r="F19" s="49" t="s">
        <v>470</v>
      </c>
      <c r="G19" s="48" t="s">
        <v>499</v>
      </c>
      <c r="H19" s="58"/>
      <c r="I19" s="46">
        <v>18</v>
      </c>
      <c r="J19" s="57" t="s">
        <v>498</v>
      </c>
      <c r="K19" s="48" t="s">
        <v>4</v>
      </c>
      <c r="L19" s="48" t="s">
        <v>497</v>
      </c>
      <c r="M19" s="156" t="s">
        <v>496</v>
      </c>
      <c r="N19" s="49" t="s">
        <v>470</v>
      </c>
      <c r="O19" s="48" t="s">
        <v>495</v>
      </c>
      <c r="P19" s="58"/>
    </row>
    <row r="20" spans="1:16" ht="24" customHeight="1">
      <c r="A20" s="46"/>
      <c r="B20" s="51" t="s">
        <v>493</v>
      </c>
      <c r="C20" s="42" t="s">
        <v>5</v>
      </c>
      <c r="D20" s="154" t="s">
        <v>494</v>
      </c>
      <c r="E20" s="42" t="s">
        <v>491</v>
      </c>
      <c r="F20" s="42" t="s">
        <v>452</v>
      </c>
      <c r="G20" s="42" t="s">
        <v>490</v>
      </c>
      <c r="H20" s="52"/>
      <c r="I20" s="46"/>
      <c r="J20" s="51" t="s">
        <v>493</v>
      </c>
      <c r="K20" s="42" t="s">
        <v>5</v>
      </c>
      <c r="L20" s="42" t="s">
        <v>492</v>
      </c>
      <c r="M20" s="42" t="s">
        <v>491</v>
      </c>
      <c r="N20" s="42" t="s">
        <v>452</v>
      </c>
      <c r="O20" s="42" t="s">
        <v>713</v>
      </c>
      <c r="P20" s="52"/>
    </row>
    <row r="21" spans="1:16" ht="24" customHeight="1">
      <c r="A21" s="46"/>
      <c r="B21" s="51" t="s">
        <v>488</v>
      </c>
      <c r="C21" s="42" t="s">
        <v>104</v>
      </c>
      <c r="D21" s="42" t="s">
        <v>487</v>
      </c>
      <c r="E21" s="156" t="s">
        <v>486</v>
      </c>
      <c r="F21" s="42" t="s">
        <v>452</v>
      </c>
      <c r="G21" s="42" t="s">
        <v>489</v>
      </c>
      <c r="H21" s="52" t="s">
        <v>450</v>
      </c>
      <c r="I21" s="46"/>
      <c r="J21" s="51" t="s">
        <v>488</v>
      </c>
      <c r="K21" s="42" t="s">
        <v>104</v>
      </c>
      <c r="L21" s="42" t="s">
        <v>487</v>
      </c>
      <c r="M21" s="156" t="s">
        <v>486</v>
      </c>
      <c r="N21" s="42" t="s">
        <v>452</v>
      </c>
      <c r="O21" s="42" t="s">
        <v>552</v>
      </c>
      <c r="P21" s="52" t="s">
        <v>450</v>
      </c>
    </row>
    <row r="22" spans="1:16" ht="24" customHeight="1">
      <c r="A22" s="46"/>
      <c r="B22" s="51" t="s">
        <v>484</v>
      </c>
      <c r="C22" s="42" t="s">
        <v>6</v>
      </c>
      <c r="D22" s="42" t="s">
        <v>485</v>
      </c>
      <c r="E22" s="153" t="s">
        <v>483</v>
      </c>
      <c r="F22" s="42" t="s">
        <v>452</v>
      </c>
      <c r="G22" s="42" t="s">
        <v>482</v>
      </c>
      <c r="H22" s="52" t="s">
        <v>481</v>
      </c>
      <c r="I22" s="46"/>
      <c r="J22" s="51" t="s">
        <v>484</v>
      </c>
      <c r="K22" s="42" t="s">
        <v>6</v>
      </c>
      <c r="L22" s="42" t="s">
        <v>714</v>
      </c>
      <c r="M22" s="153" t="s">
        <v>483</v>
      </c>
      <c r="N22" s="42" t="s">
        <v>452</v>
      </c>
      <c r="O22" s="42" t="s">
        <v>482</v>
      </c>
      <c r="P22" s="52" t="s">
        <v>481</v>
      </c>
    </row>
    <row r="23" spans="1:16" ht="24" customHeight="1" thickBot="1">
      <c r="A23" s="53"/>
      <c r="B23" s="54" t="s">
        <v>479</v>
      </c>
      <c r="C23" s="55" t="s">
        <v>478</v>
      </c>
      <c r="D23" s="55" t="s">
        <v>480</v>
      </c>
      <c r="E23" s="55" t="s">
        <v>477</v>
      </c>
      <c r="F23" s="55" t="s">
        <v>452</v>
      </c>
      <c r="G23" s="155" t="s">
        <v>476</v>
      </c>
      <c r="H23" s="56" t="s">
        <v>450</v>
      </c>
      <c r="I23" s="53"/>
      <c r="J23" s="54" t="s">
        <v>479</v>
      </c>
      <c r="K23" s="55" t="s">
        <v>478</v>
      </c>
      <c r="L23" s="55" t="s">
        <v>715</v>
      </c>
      <c r="M23" s="55" t="s">
        <v>477</v>
      </c>
      <c r="N23" s="55" t="s">
        <v>452</v>
      </c>
      <c r="O23" s="155" t="s">
        <v>476</v>
      </c>
      <c r="P23" s="56" t="s">
        <v>450</v>
      </c>
    </row>
    <row r="24" spans="1:16" ht="24" customHeight="1" thickTop="1">
      <c r="A24" s="46">
        <v>19</v>
      </c>
      <c r="B24" s="57" t="s">
        <v>473</v>
      </c>
      <c r="C24" s="48" t="s">
        <v>4</v>
      </c>
      <c r="D24" s="156" t="s">
        <v>475</v>
      </c>
      <c r="E24" s="48" t="s">
        <v>471</v>
      </c>
      <c r="F24" s="49" t="s">
        <v>470</v>
      </c>
      <c r="G24" s="48" t="s">
        <v>474</v>
      </c>
      <c r="H24" s="58"/>
      <c r="I24" s="46">
        <v>19</v>
      </c>
      <c r="J24" s="57" t="s">
        <v>473</v>
      </c>
      <c r="K24" s="48" t="s">
        <v>4</v>
      </c>
      <c r="L24" s="156" t="s">
        <v>472</v>
      </c>
      <c r="M24" s="48" t="s">
        <v>471</v>
      </c>
      <c r="N24" s="49" t="s">
        <v>470</v>
      </c>
      <c r="O24" s="48" t="s">
        <v>718</v>
      </c>
      <c r="P24" s="58"/>
    </row>
    <row r="25" spans="1:16" ht="24" customHeight="1">
      <c r="A25" s="46"/>
      <c r="B25" s="51" t="s">
        <v>469</v>
      </c>
      <c r="C25" s="42" t="s">
        <v>5</v>
      </c>
      <c r="D25" s="154" t="s">
        <v>468</v>
      </c>
      <c r="E25" s="153" t="s">
        <v>467</v>
      </c>
      <c r="F25" s="42" t="s">
        <v>452</v>
      </c>
      <c r="G25" s="42" t="s">
        <v>466</v>
      </c>
      <c r="H25" s="52" t="s">
        <v>465</v>
      </c>
      <c r="I25" s="46"/>
      <c r="J25" s="51" t="s">
        <v>469</v>
      </c>
      <c r="K25" s="42" t="s">
        <v>5</v>
      </c>
      <c r="L25" s="42" t="s">
        <v>468</v>
      </c>
      <c r="M25" s="153" t="s">
        <v>467</v>
      </c>
      <c r="N25" s="42" t="s">
        <v>452</v>
      </c>
      <c r="O25" s="42" t="s">
        <v>466</v>
      </c>
      <c r="P25" s="52" t="s">
        <v>465</v>
      </c>
    </row>
    <row r="26" spans="1:16" ht="24" customHeight="1">
      <c r="A26" s="46"/>
      <c r="B26" s="51" t="s">
        <v>464</v>
      </c>
      <c r="C26" s="42" t="s">
        <v>224</v>
      </c>
      <c r="D26" s="42"/>
      <c r="E26" s="42"/>
      <c r="F26" s="42"/>
      <c r="G26" s="42"/>
      <c r="H26" s="52"/>
      <c r="I26" s="46"/>
      <c r="J26" s="51" t="s">
        <v>464</v>
      </c>
      <c r="K26" s="42" t="s">
        <v>224</v>
      </c>
      <c r="L26" s="42"/>
      <c r="M26" s="42"/>
      <c r="N26" s="42"/>
      <c r="O26" s="42"/>
      <c r="P26" s="52"/>
    </row>
    <row r="27" spans="1:16" ht="24" customHeight="1">
      <c r="A27" s="46"/>
      <c r="B27" s="51" t="s">
        <v>462</v>
      </c>
      <c r="C27" s="42" t="s">
        <v>6</v>
      </c>
      <c r="D27" s="42" t="s">
        <v>463</v>
      </c>
      <c r="E27" s="42" t="s">
        <v>460</v>
      </c>
      <c r="F27" s="42" t="s">
        <v>452</v>
      </c>
      <c r="G27" s="42" t="s">
        <v>459</v>
      </c>
      <c r="H27" s="52" t="s">
        <v>458</v>
      </c>
      <c r="I27" s="46"/>
      <c r="J27" s="51" t="s">
        <v>462</v>
      </c>
      <c r="K27" s="42" t="s">
        <v>6</v>
      </c>
      <c r="L27" s="42" t="s">
        <v>461</v>
      </c>
      <c r="M27" s="42" t="s">
        <v>460</v>
      </c>
      <c r="N27" s="42" t="s">
        <v>452</v>
      </c>
      <c r="O27" s="42" t="s">
        <v>459</v>
      </c>
      <c r="P27" s="52" t="s">
        <v>458</v>
      </c>
    </row>
    <row r="28" spans="1:16" ht="24" customHeight="1" thickBot="1">
      <c r="A28" s="53"/>
      <c r="B28" s="54" t="s">
        <v>456</v>
      </c>
      <c r="C28" s="59" t="s">
        <v>455</v>
      </c>
      <c r="D28" s="55" t="s">
        <v>457</v>
      </c>
      <c r="E28" s="55" t="s">
        <v>453</v>
      </c>
      <c r="F28" s="55" t="s">
        <v>452</v>
      </c>
      <c r="G28" s="155" t="s">
        <v>451</v>
      </c>
      <c r="H28" s="56" t="s">
        <v>450</v>
      </c>
      <c r="I28" s="53"/>
      <c r="J28" s="54" t="s">
        <v>456</v>
      </c>
      <c r="K28" s="59" t="s">
        <v>455</v>
      </c>
      <c r="L28" s="55" t="s">
        <v>454</v>
      </c>
      <c r="M28" s="55" t="s">
        <v>453</v>
      </c>
      <c r="N28" s="55" t="s">
        <v>452</v>
      </c>
      <c r="O28" s="155" t="s">
        <v>451</v>
      </c>
      <c r="P28" s="56" t="s">
        <v>450</v>
      </c>
    </row>
    <row r="29" spans="1:16" ht="16.8" thickTop="1">
      <c r="C29" s="1"/>
      <c r="K29" s="1"/>
    </row>
  </sheetData>
  <mergeCells count="4">
    <mergeCell ref="A1:H1"/>
    <mergeCell ref="A2:H2"/>
    <mergeCell ref="I1:P1"/>
    <mergeCell ref="I2:P2"/>
  </mergeCells>
  <phoneticPr fontId="2" type="noConversion"/>
  <pageMargins left="0.34722222222222221" right="0.34722222222222221" top="0.27777777777777779" bottom="0.2777777777777777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9BA37-D62D-4E5D-8559-CCC3D4DDEF5A}">
  <dimension ref="A1:U80"/>
  <sheetViews>
    <sheetView showGridLines="0" topLeftCell="A37" zoomScale="85" zoomScaleNormal="85" workbookViewId="0">
      <selection activeCell="G48" sqref="G48"/>
    </sheetView>
  </sheetViews>
  <sheetFormatPr defaultRowHeight="16.2"/>
  <cols>
    <col min="1" max="1" width="2.77734375" style="2" customWidth="1"/>
    <col min="2" max="2" width="3.5546875" style="2" customWidth="1"/>
    <col min="3" max="3" width="14.109375" style="2" customWidth="1"/>
    <col min="4" max="5" width="5.33203125" style="2" customWidth="1"/>
    <col min="6" max="6" width="3.5546875" style="2" customWidth="1"/>
    <col min="7" max="7" width="14.109375" style="2" customWidth="1"/>
    <col min="8" max="9" width="5.33203125" style="2" customWidth="1"/>
    <col min="10" max="10" width="3.5546875" style="2" customWidth="1"/>
    <col min="11" max="11" width="14.109375" style="2" customWidth="1"/>
    <col min="12" max="13" width="5.33203125" style="2" customWidth="1"/>
    <col min="14" max="14" width="3.5546875" style="2" customWidth="1"/>
    <col min="15" max="15" width="14.109375" style="2" customWidth="1"/>
    <col min="16" max="17" width="5.33203125" style="2" customWidth="1"/>
    <col min="18" max="18" width="3.5546875" style="2" customWidth="1"/>
    <col min="19" max="19" width="14.109375" style="2" customWidth="1"/>
    <col min="20" max="21" width="5.33203125" style="2" customWidth="1"/>
    <col min="22" max="16384" width="8.88671875" style="2"/>
  </cols>
  <sheetData>
    <row r="1" spans="1:21" ht="19.95" customHeight="1">
      <c r="A1" s="131" t="s">
        <v>401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</row>
    <row r="2" spans="1:21" ht="19.95" customHeight="1" thickBot="1">
      <c r="A2" s="3" t="s">
        <v>149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3" t="s">
        <v>0</v>
      </c>
      <c r="P2" s="133"/>
      <c r="Q2" s="133"/>
      <c r="R2" s="133"/>
      <c r="S2" s="133"/>
      <c r="T2" s="133"/>
      <c r="U2" s="133"/>
    </row>
    <row r="3" spans="1:21" ht="16.05" customHeight="1" thickTop="1">
      <c r="A3" s="134" t="s">
        <v>1</v>
      </c>
      <c r="B3" s="136" t="s">
        <v>402</v>
      </c>
      <c r="C3" s="136"/>
      <c r="D3" s="136"/>
      <c r="E3" s="136"/>
      <c r="F3" s="137" t="s">
        <v>403</v>
      </c>
      <c r="G3" s="136"/>
      <c r="H3" s="136"/>
      <c r="I3" s="136"/>
      <c r="J3" s="137" t="s">
        <v>404</v>
      </c>
      <c r="K3" s="136"/>
      <c r="L3" s="136"/>
      <c r="M3" s="136"/>
      <c r="N3" s="137" t="s">
        <v>405</v>
      </c>
      <c r="O3" s="136"/>
      <c r="P3" s="136"/>
      <c r="Q3" s="136"/>
      <c r="R3" s="137" t="s">
        <v>406</v>
      </c>
      <c r="S3" s="136"/>
      <c r="T3" s="136"/>
      <c r="U3" s="138"/>
    </row>
    <row r="4" spans="1:21" ht="14.25" customHeight="1">
      <c r="A4" s="135"/>
      <c r="B4" s="4" t="s">
        <v>2</v>
      </c>
      <c r="C4" s="139" t="s">
        <v>155</v>
      </c>
      <c r="D4" s="139"/>
      <c r="E4" s="139"/>
      <c r="F4" s="5" t="s">
        <v>2</v>
      </c>
      <c r="G4" s="139" t="s">
        <v>155</v>
      </c>
      <c r="H4" s="139"/>
      <c r="I4" s="139"/>
      <c r="J4" s="5" t="s">
        <v>2</v>
      </c>
      <c r="K4" s="139" t="s">
        <v>155</v>
      </c>
      <c r="L4" s="139"/>
      <c r="M4" s="139"/>
      <c r="N4" s="5" t="s">
        <v>2</v>
      </c>
      <c r="O4" s="139" t="s">
        <v>155</v>
      </c>
      <c r="P4" s="139"/>
      <c r="Q4" s="139"/>
      <c r="R4" s="5" t="s">
        <v>2</v>
      </c>
      <c r="S4" s="139" t="s">
        <v>155</v>
      </c>
      <c r="T4" s="139"/>
      <c r="U4" s="148"/>
    </row>
    <row r="5" spans="1:21" ht="14.25" customHeight="1">
      <c r="A5" s="135"/>
      <c r="B5" s="4" t="s">
        <v>3</v>
      </c>
      <c r="C5" s="139" t="s">
        <v>4</v>
      </c>
      <c r="D5" s="139"/>
      <c r="E5" s="139"/>
      <c r="F5" s="5" t="s">
        <v>3</v>
      </c>
      <c r="G5" s="139" t="s">
        <v>5</v>
      </c>
      <c r="H5" s="139"/>
      <c r="I5" s="139"/>
      <c r="J5" s="5" t="s">
        <v>3</v>
      </c>
      <c r="K5" s="139" t="s">
        <v>269</v>
      </c>
      <c r="L5" s="139"/>
      <c r="M5" s="139"/>
      <c r="N5" s="5" t="s">
        <v>3</v>
      </c>
      <c r="O5" s="139" t="s">
        <v>6</v>
      </c>
      <c r="P5" s="139"/>
      <c r="Q5" s="139"/>
      <c r="R5" s="5" t="s">
        <v>3</v>
      </c>
      <c r="S5" s="149" t="s">
        <v>407</v>
      </c>
      <c r="T5" s="139"/>
      <c r="U5" s="148"/>
    </row>
    <row r="6" spans="1:21" ht="14.25" customHeight="1" thickBot="1">
      <c r="A6" s="135"/>
      <c r="B6" s="6" t="s">
        <v>7</v>
      </c>
      <c r="C6" s="7" t="s">
        <v>8</v>
      </c>
      <c r="D6" s="8" t="s">
        <v>157</v>
      </c>
      <c r="E6" s="36" t="s">
        <v>584</v>
      </c>
      <c r="F6" s="9" t="s">
        <v>7</v>
      </c>
      <c r="G6" s="10" t="s">
        <v>8</v>
      </c>
      <c r="H6" s="8" t="s">
        <v>157</v>
      </c>
      <c r="I6" s="36" t="s">
        <v>584</v>
      </c>
      <c r="J6" s="9" t="s">
        <v>7</v>
      </c>
      <c r="K6" s="10" t="s">
        <v>8</v>
      </c>
      <c r="L6" s="8" t="s">
        <v>157</v>
      </c>
      <c r="M6" s="36" t="s">
        <v>584</v>
      </c>
      <c r="N6" s="9" t="s">
        <v>7</v>
      </c>
      <c r="O6" s="35" t="s">
        <v>8</v>
      </c>
      <c r="P6" s="36" t="s">
        <v>157</v>
      </c>
      <c r="Q6" s="36" t="s">
        <v>584</v>
      </c>
      <c r="R6" s="9" t="s">
        <v>7</v>
      </c>
      <c r="S6" s="10" t="s">
        <v>8</v>
      </c>
      <c r="T6" s="8" t="s">
        <v>157</v>
      </c>
      <c r="U6" s="37" t="s">
        <v>584</v>
      </c>
    </row>
    <row r="7" spans="1:21" ht="14.25" customHeight="1" thickTop="1">
      <c r="A7" s="11" t="s">
        <v>9</v>
      </c>
      <c r="B7" s="12" t="s">
        <v>10</v>
      </c>
      <c r="C7" s="13" t="s">
        <v>11</v>
      </c>
      <c r="D7" s="14">
        <v>222</v>
      </c>
      <c r="E7" s="31">
        <f>D7/3.7</f>
        <v>60</v>
      </c>
      <c r="F7" s="15" t="s">
        <v>12</v>
      </c>
      <c r="G7" s="13" t="s">
        <v>13</v>
      </c>
      <c r="H7" s="14">
        <v>280</v>
      </c>
      <c r="I7" s="31">
        <f>H7/3.7</f>
        <v>75.675675675675677</v>
      </c>
      <c r="J7" s="15" t="s">
        <v>14</v>
      </c>
      <c r="K7" s="13" t="s">
        <v>408</v>
      </c>
      <c r="L7" s="14">
        <v>140</v>
      </c>
      <c r="M7" s="31">
        <f>L7/3.7</f>
        <v>37.837837837837839</v>
      </c>
      <c r="N7" s="15" t="s">
        <v>294</v>
      </c>
      <c r="O7" s="13" t="s">
        <v>15</v>
      </c>
      <c r="P7" s="14">
        <v>150</v>
      </c>
      <c r="Q7" s="31">
        <f>P7/3.7</f>
        <v>40.54054054054054</v>
      </c>
      <c r="R7" s="15" t="s">
        <v>409</v>
      </c>
      <c r="S7" s="13" t="s">
        <v>16</v>
      </c>
      <c r="T7" s="14">
        <v>222</v>
      </c>
      <c r="U7" s="31">
        <f>T7/3.7</f>
        <v>60</v>
      </c>
    </row>
    <row r="8" spans="1:21" ht="14.25" customHeight="1">
      <c r="A8" s="16" t="s">
        <v>17</v>
      </c>
      <c r="B8" s="17" t="s">
        <v>18</v>
      </c>
      <c r="C8" s="18" t="s">
        <v>19</v>
      </c>
      <c r="D8" s="19">
        <v>177</v>
      </c>
      <c r="E8" s="32">
        <f t="shared" ref="E8:E29" si="0">D8/3.7</f>
        <v>47.837837837837839</v>
      </c>
      <c r="F8" s="20" t="s">
        <v>410</v>
      </c>
      <c r="G8" s="18" t="s">
        <v>20</v>
      </c>
      <c r="H8" s="19">
        <v>175</v>
      </c>
      <c r="I8" s="32">
        <f t="shared" ref="I8:I29" si="1">H8/3.7</f>
        <v>47.297297297297298</v>
      </c>
      <c r="J8" s="20" t="s">
        <v>21</v>
      </c>
      <c r="K8" s="18" t="s">
        <v>411</v>
      </c>
      <c r="L8" s="62" t="s">
        <v>589</v>
      </c>
      <c r="M8" s="63">
        <f>18/3.7</f>
        <v>4.8648648648648649</v>
      </c>
      <c r="N8" s="20" t="s">
        <v>23</v>
      </c>
      <c r="O8" s="18" t="s">
        <v>24</v>
      </c>
      <c r="P8" s="19">
        <v>69</v>
      </c>
      <c r="Q8" s="32">
        <f t="shared" ref="Q8:Q34" si="2">P8/3.7</f>
        <v>18.648648648648649</v>
      </c>
      <c r="R8" s="20" t="s">
        <v>412</v>
      </c>
      <c r="S8" s="18" t="s">
        <v>25</v>
      </c>
      <c r="T8" s="19">
        <v>87</v>
      </c>
      <c r="U8" s="32">
        <f t="shared" ref="U8:U19" si="3">T8/3.7</f>
        <v>23.513513513513512</v>
      </c>
    </row>
    <row r="9" spans="1:21" ht="14.25" customHeight="1">
      <c r="A9" s="16" t="s">
        <v>9</v>
      </c>
      <c r="B9" s="17" t="s">
        <v>26</v>
      </c>
      <c r="C9" s="18" t="s">
        <v>27</v>
      </c>
      <c r="D9" s="19">
        <v>3</v>
      </c>
      <c r="E9" s="32"/>
      <c r="F9" s="20" t="s">
        <v>28</v>
      </c>
      <c r="G9" s="18" t="s">
        <v>413</v>
      </c>
      <c r="H9" s="19" t="s">
        <v>29</v>
      </c>
      <c r="I9" s="32"/>
      <c r="J9" s="20" t="s">
        <v>30</v>
      </c>
      <c r="K9" s="18" t="s">
        <v>31</v>
      </c>
      <c r="L9" s="19">
        <v>40</v>
      </c>
      <c r="M9" s="32">
        <f t="shared" ref="M9:M17" si="4">L9/3.7</f>
        <v>10.810810810810811</v>
      </c>
      <c r="N9" s="20" t="s">
        <v>26</v>
      </c>
      <c r="O9" s="18" t="s">
        <v>32</v>
      </c>
      <c r="P9" s="19">
        <v>80</v>
      </c>
      <c r="Q9" s="32">
        <f t="shared" si="2"/>
        <v>21.621621621621621</v>
      </c>
      <c r="R9" s="20" t="s">
        <v>277</v>
      </c>
      <c r="S9" s="18" t="s">
        <v>33</v>
      </c>
      <c r="T9" s="19">
        <v>30</v>
      </c>
      <c r="U9" s="32">
        <f t="shared" si="3"/>
        <v>8.108108108108107</v>
      </c>
    </row>
    <row r="10" spans="1:21" ht="14.25" customHeight="1">
      <c r="A10" s="16" t="s">
        <v>9</v>
      </c>
      <c r="B10" s="17" t="s">
        <v>34</v>
      </c>
      <c r="C10" s="18" t="s">
        <v>35</v>
      </c>
      <c r="D10" s="19">
        <v>1</v>
      </c>
      <c r="E10" s="32"/>
      <c r="F10" s="20" t="s">
        <v>288</v>
      </c>
      <c r="G10" s="18" t="s">
        <v>414</v>
      </c>
      <c r="H10" s="19" t="s">
        <v>36</v>
      </c>
      <c r="I10" s="32"/>
      <c r="J10" s="20" t="s">
        <v>37</v>
      </c>
      <c r="K10" s="18" t="s">
        <v>38</v>
      </c>
      <c r="L10" s="61" t="s">
        <v>591</v>
      </c>
      <c r="M10" s="63">
        <f>1.7*12/3.7</f>
        <v>5.5135135135135132</v>
      </c>
      <c r="N10" s="20" t="s">
        <v>40</v>
      </c>
      <c r="O10" s="18" t="s">
        <v>25</v>
      </c>
      <c r="P10" s="19">
        <v>40</v>
      </c>
      <c r="Q10" s="32">
        <f t="shared" si="2"/>
        <v>10.810810810810811</v>
      </c>
      <c r="R10" s="20" t="s">
        <v>357</v>
      </c>
      <c r="S10" s="18" t="s">
        <v>27</v>
      </c>
      <c r="T10" s="19">
        <v>3</v>
      </c>
      <c r="U10" s="32">
        <f t="shared" si="3"/>
        <v>0.81081081081081074</v>
      </c>
    </row>
    <row r="11" spans="1:21" ht="14.25" customHeight="1">
      <c r="A11" s="16" t="s">
        <v>9</v>
      </c>
      <c r="B11" s="17" t="s">
        <v>9</v>
      </c>
      <c r="C11" s="18" t="s">
        <v>41</v>
      </c>
      <c r="D11" s="19" t="s">
        <v>29</v>
      </c>
      <c r="E11" s="32"/>
      <c r="F11" s="20" t="s">
        <v>9</v>
      </c>
      <c r="G11" s="18" t="s">
        <v>42</v>
      </c>
      <c r="H11" s="19"/>
      <c r="I11" s="32"/>
      <c r="J11" s="20" t="s">
        <v>43</v>
      </c>
      <c r="K11" s="18" t="s">
        <v>44</v>
      </c>
      <c r="L11" s="19" t="s">
        <v>45</v>
      </c>
      <c r="M11" s="32">
        <f>12/3.7</f>
        <v>3.243243243243243</v>
      </c>
      <c r="N11" s="20"/>
      <c r="O11" s="18" t="s">
        <v>27</v>
      </c>
      <c r="P11" s="19">
        <v>3</v>
      </c>
      <c r="Q11" s="32">
        <f t="shared" si="2"/>
        <v>0.81081081081081074</v>
      </c>
      <c r="R11" s="20" t="s">
        <v>9</v>
      </c>
      <c r="S11" s="18" t="s">
        <v>291</v>
      </c>
      <c r="T11" s="19" t="s">
        <v>29</v>
      </c>
      <c r="U11" s="32"/>
    </row>
    <row r="12" spans="1:21" ht="14.25" customHeight="1">
      <c r="A12" s="16" t="s">
        <v>9</v>
      </c>
      <c r="B12" s="17" t="s">
        <v>9</v>
      </c>
      <c r="C12" s="18" t="s">
        <v>46</v>
      </c>
      <c r="D12" s="19">
        <v>0.5</v>
      </c>
      <c r="E12" s="32"/>
      <c r="F12" s="20" t="s">
        <v>9</v>
      </c>
      <c r="G12" s="18" t="s">
        <v>42</v>
      </c>
      <c r="H12" s="19"/>
      <c r="I12" s="32"/>
      <c r="J12" s="20" t="s">
        <v>47</v>
      </c>
      <c r="K12" s="60" t="s">
        <v>590</v>
      </c>
      <c r="L12" s="61">
        <v>18</v>
      </c>
      <c r="M12" s="63">
        <f t="shared" si="4"/>
        <v>4.8648648648648649</v>
      </c>
      <c r="N12" s="20"/>
      <c r="O12" s="18" t="s">
        <v>48</v>
      </c>
      <c r="P12" s="19">
        <v>2</v>
      </c>
      <c r="Q12" s="32">
        <f t="shared" si="2"/>
        <v>0.54054054054054046</v>
      </c>
      <c r="R12" s="20" t="s">
        <v>9</v>
      </c>
      <c r="S12" s="18" t="s">
        <v>42</v>
      </c>
      <c r="T12" s="19"/>
      <c r="U12" s="32"/>
    </row>
    <row r="13" spans="1:21" ht="14.25" customHeight="1">
      <c r="A13" s="16" t="s">
        <v>9</v>
      </c>
      <c r="B13" s="17" t="s">
        <v>9</v>
      </c>
      <c r="C13" s="18" t="s">
        <v>42</v>
      </c>
      <c r="D13" s="19"/>
      <c r="E13" s="32"/>
      <c r="F13" s="20" t="s">
        <v>9</v>
      </c>
      <c r="G13" s="18" t="s">
        <v>42</v>
      </c>
      <c r="H13" s="19"/>
      <c r="I13" s="32"/>
      <c r="J13" s="20" t="s">
        <v>9</v>
      </c>
      <c r="K13" s="18" t="s">
        <v>415</v>
      </c>
      <c r="L13" s="19" t="s">
        <v>29</v>
      </c>
      <c r="M13" s="32"/>
      <c r="N13" s="20" t="s">
        <v>9</v>
      </c>
      <c r="O13" s="18" t="s">
        <v>304</v>
      </c>
      <c r="P13" s="19" t="s">
        <v>49</v>
      </c>
      <c r="Q13" s="32">
        <f>3*12/3.7</f>
        <v>9.7297297297297298</v>
      </c>
      <c r="R13" s="20" t="s">
        <v>9</v>
      </c>
      <c r="S13" s="18" t="s">
        <v>42</v>
      </c>
      <c r="T13" s="19"/>
      <c r="U13" s="32"/>
    </row>
    <row r="14" spans="1:21" ht="14.25" customHeight="1">
      <c r="A14" s="16" t="s">
        <v>23</v>
      </c>
      <c r="B14" s="17" t="s">
        <v>9</v>
      </c>
      <c r="C14" s="18" t="s">
        <v>42</v>
      </c>
      <c r="D14" s="19"/>
      <c r="E14" s="32"/>
      <c r="F14" s="20" t="s">
        <v>9</v>
      </c>
      <c r="G14" s="18" t="s">
        <v>42</v>
      </c>
      <c r="H14" s="19"/>
      <c r="I14" s="32"/>
      <c r="J14" s="20" t="s">
        <v>9</v>
      </c>
      <c r="K14" s="18" t="s">
        <v>50</v>
      </c>
      <c r="L14" s="19" t="s">
        <v>51</v>
      </c>
      <c r="M14" s="32"/>
      <c r="N14" s="20" t="s">
        <v>9</v>
      </c>
      <c r="O14" s="18" t="s">
        <v>42</v>
      </c>
      <c r="P14" s="19"/>
      <c r="Q14" s="32"/>
      <c r="R14" s="20" t="s">
        <v>9</v>
      </c>
      <c r="S14" s="18" t="s">
        <v>42</v>
      </c>
      <c r="T14" s="19"/>
      <c r="U14" s="32"/>
    </row>
    <row r="15" spans="1:21" ht="14.25" customHeight="1" thickBot="1">
      <c r="A15" s="21" t="s">
        <v>9</v>
      </c>
      <c r="B15" s="22" t="s">
        <v>9</v>
      </c>
      <c r="C15" s="23" t="s">
        <v>42</v>
      </c>
      <c r="D15" s="24"/>
      <c r="E15" s="33"/>
      <c r="F15" s="25" t="s">
        <v>9</v>
      </c>
      <c r="G15" s="26" t="s">
        <v>42</v>
      </c>
      <c r="H15" s="24"/>
      <c r="I15" s="33"/>
      <c r="J15" s="25" t="s">
        <v>9</v>
      </c>
      <c r="K15" s="26" t="s">
        <v>52</v>
      </c>
      <c r="L15" s="24" t="s">
        <v>29</v>
      </c>
      <c r="M15" s="33"/>
      <c r="N15" s="25" t="s">
        <v>9</v>
      </c>
      <c r="O15" s="26" t="s">
        <v>42</v>
      </c>
      <c r="P15" s="24"/>
      <c r="Q15" s="33"/>
      <c r="R15" s="25" t="s">
        <v>9</v>
      </c>
      <c r="S15" s="26" t="s">
        <v>42</v>
      </c>
      <c r="T15" s="24"/>
      <c r="U15" s="33"/>
    </row>
    <row r="16" spans="1:21" ht="14.25" customHeight="1" thickTop="1">
      <c r="A16" s="16" t="s">
        <v>9</v>
      </c>
      <c r="B16" s="17" t="s">
        <v>416</v>
      </c>
      <c r="C16" s="13" t="s">
        <v>53</v>
      </c>
      <c r="D16" s="14">
        <v>33</v>
      </c>
      <c r="E16" s="31">
        <f t="shared" si="0"/>
        <v>8.9189189189189193</v>
      </c>
      <c r="F16" s="20" t="s">
        <v>417</v>
      </c>
      <c r="G16" s="13" t="s">
        <v>418</v>
      </c>
      <c r="H16" s="14" t="s">
        <v>419</v>
      </c>
      <c r="I16" s="31">
        <f>12*11/3.7</f>
        <v>35.675675675675677</v>
      </c>
      <c r="J16" s="20" t="s">
        <v>420</v>
      </c>
      <c r="K16" s="13" t="s">
        <v>421</v>
      </c>
      <c r="L16" s="14">
        <v>185</v>
      </c>
      <c r="M16" s="31">
        <f t="shared" si="4"/>
        <v>50</v>
      </c>
      <c r="N16" s="20" t="s">
        <v>12</v>
      </c>
      <c r="O16" s="13" t="s">
        <v>54</v>
      </c>
      <c r="P16" s="14">
        <v>180</v>
      </c>
      <c r="Q16" s="31">
        <f t="shared" si="2"/>
        <v>48.648648648648646</v>
      </c>
      <c r="R16" s="20" t="s">
        <v>55</v>
      </c>
      <c r="S16" s="13" t="s">
        <v>56</v>
      </c>
      <c r="T16" s="14" t="s">
        <v>422</v>
      </c>
      <c r="U16" s="31">
        <f>1.7*50/3.7</f>
        <v>22.972972972972972</v>
      </c>
    </row>
    <row r="17" spans="1:21" ht="14.25" customHeight="1">
      <c r="A17" s="16" t="s">
        <v>57</v>
      </c>
      <c r="B17" s="17" t="s">
        <v>318</v>
      </c>
      <c r="C17" s="18" t="s">
        <v>31</v>
      </c>
      <c r="D17" s="19">
        <v>208</v>
      </c>
      <c r="E17" s="32">
        <f t="shared" si="0"/>
        <v>56.21621621621621</v>
      </c>
      <c r="F17" s="20" t="s">
        <v>58</v>
      </c>
      <c r="G17" s="18" t="s">
        <v>423</v>
      </c>
      <c r="H17" s="19">
        <v>4</v>
      </c>
      <c r="I17" s="32">
        <f t="shared" si="1"/>
        <v>1.0810810810810809</v>
      </c>
      <c r="J17" s="20" t="s">
        <v>424</v>
      </c>
      <c r="K17" s="18" t="s">
        <v>20</v>
      </c>
      <c r="L17" s="19">
        <v>100</v>
      </c>
      <c r="M17" s="32">
        <f t="shared" si="4"/>
        <v>27.027027027027025</v>
      </c>
      <c r="N17" s="20" t="s">
        <v>410</v>
      </c>
      <c r="O17" s="18" t="s">
        <v>59</v>
      </c>
      <c r="P17" s="19">
        <v>12</v>
      </c>
      <c r="Q17" s="32">
        <f t="shared" si="2"/>
        <v>3.243243243243243</v>
      </c>
      <c r="R17" s="20" t="s">
        <v>60</v>
      </c>
      <c r="S17" s="18" t="s">
        <v>61</v>
      </c>
      <c r="T17" s="19">
        <v>145</v>
      </c>
      <c r="U17" s="32">
        <f t="shared" si="3"/>
        <v>39.189189189189186</v>
      </c>
    </row>
    <row r="18" spans="1:21" ht="14.25" customHeight="1">
      <c r="A18" s="16" t="s">
        <v>9</v>
      </c>
      <c r="B18" s="17" t="s">
        <v>34</v>
      </c>
      <c r="C18" s="18" t="s">
        <v>382</v>
      </c>
      <c r="D18" s="19">
        <v>10</v>
      </c>
      <c r="E18" s="32">
        <f t="shared" si="0"/>
        <v>2.7027027027027026</v>
      </c>
      <c r="F18" s="20" t="s">
        <v>62</v>
      </c>
      <c r="G18" s="18" t="s">
        <v>425</v>
      </c>
      <c r="H18" s="19" t="s">
        <v>419</v>
      </c>
      <c r="I18" s="32">
        <f>12*11/3.7</f>
        <v>35.675675675675677</v>
      </c>
      <c r="J18" s="20" t="s">
        <v>63</v>
      </c>
      <c r="K18" s="18" t="s">
        <v>426</v>
      </c>
      <c r="L18" s="19">
        <v>1</v>
      </c>
      <c r="M18" s="32"/>
      <c r="N18" s="20" t="s">
        <v>64</v>
      </c>
      <c r="O18" s="18" t="s">
        <v>413</v>
      </c>
      <c r="P18" s="19" t="s">
        <v>29</v>
      </c>
      <c r="Q18" s="32"/>
      <c r="R18" s="20" t="s">
        <v>65</v>
      </c>
      <c r="S18" s="18" t="s">
        <v>33</v>
      </c>
      <c r="T18" s="19">
        <v>20</v>
      </c>
      <c r="U18" s="32">
        <f t="shared" si="3"/>
        <v>5.4054054054054053</v>
      </c>
    </row>
    <row r="19" spans="1:21" ht="14.25" customHeight="1">
      <c r="A19" s="16" t="s">
        <v>9</v>
      </c>
      <c r="B19" s="17" t="s">
        <v>66</v>
      </c>
      <c r="C19" s="18" t="s">
        <v>27</v>
      </c>
      <c r="D19" s="19">
        <v>2</v>
      </c>
      <c r="E19" s="32">
        <f t="shared" si="0"/>
        <v>0.54054054054054046</v>
      </c>
      <c r="F19" s="20" t="s">
        <v>67</v>
      </c>
      <c r="G19" s="18" t="s">
        <v>53</v>
      </c>
      <c r="H19" s="19">
        <v>18</v>
      </c>
      <c r="I19" s="32">
        <f t="shared" si="1"/>
        <v>4.8648648648648649</v>
      </c>
      <c r="J19" s="20" t="s">
        <v>60</v>
      </c>
      <c r="K19" s="18" t="s">
        <v>581</v>
      </c>
      <c r="L19" s="19" t="s">
        <v>68</v>
      </c>
      <c r="M19" s="32"/>
      <c r="N19" s="20" t="s">
        <v>69</v>
      </c>
      <c r="O19" s="18" t="s">
        <v>42</v>
      </c>
      <c r="P19" s="19"/>
      <c r="Q19" s="32"/>
      <c r="R19" s="20" t="s">
        <v>310</v>
      </c>
      <c r="S19" s="18" t="s">
        <v>27</v>
      </c>
      <c r="T19" s="19">
        <v>2</v>
      </c>
      <c r="U19" s="32">
        <f t="shared" si="3"/>
        <v>0.54054054054054046</v>
      </c>
    </row>
    <row r="20" spans="1:21" ht="14.25" customHeight="1">
      <c r="A20" s="16" t="s">
        <v>9</v>
      </c>
      <c r="B20" s="17" t="s">
        <v>9</v>
      </c>
      <c r="C20" s="18" t="s">
        <v>42</v>
      </c>
      <c r="D20" s="19"/>
      <c r="E20" s="32"/>
      <c r="F20" s="20" t="s">
        <v>9</v>
      </c>
      <c r="G20" s="18" t="s">
        <v>70</v>
      </c>
      <c r="H20" s="19">
        <v>9</v>
      </c>
      <c r="I20" s="32">
        <f t="shared" si="1"/>
        <v>2.4324324324324325</v>
      </c>
      <c r="J20" s="20" t="s">
        <v>9</v>
      </c>
      <c r="K20" s="18" t="s">
        <v>42</v>
      </c>
      <c r="L20" s="19"/>
      <c r="M20" s="32"/>
      <c r="N20" s="20" t="s">
        <v>9</v>
      </c>
      <c r="O20" s="18" t="s">
        <v>42</v>
      </c>
      <c r="P20" s="19"/>
      <c r="Q20" s="32"/>
      <c r="R20" s="20" t="s">
        <v>71</v>
      </c>
      <c r="S20" s="18" t="s">
        <v>42</v>
      </c>
      <c r="T20" s="19"/>
      <c r="U20" s="32"/>
    </row>
    <row r="21" spans="1:21" ht="14.25" customHeight="1">
      <c r="A21" s="16" t="s">
        <v>23</v>
      </c>
      <c r="B21" s="17" t="s">
        <v>9</v>
      </c>
      <c r="C21" s="18" t="s">
        <v>42</v>
      </c>
      <c r="D21" s="19"/>
      <c r="E21" s="32"/>
      <c r="F21" s="20" t="s">
        <v>9</v>
      </c>
      <c r="G21" s="18" t="s">
        <v>33</v>
      </c>
      <c r="H21" s="19">
        <v>25</v>
      </c>
      <c r="I21" s="32">
        <f t="shared" si="1"/>
        <v>6.7567567567567561</v>
      </c>
      <c r="J21" s="20" t="s">
        <v>9</v>
      </c>
      <c r="K21" s="18" t="s">
        <v>42</v>
      </c>
      <c r="L21" s="19"/>
      <c r="M21" s="32"/>
      <c r="N21" s="20" t="s">
        <v>9</v>
      </c>
      <c r="O21" s="18" t="s">
        <v>42</v>
      </c>
      <c r="P21" s="19"/>
      <c r="Q21" s="32"/>
      <c r="R21" s="20" t="s">
        <v>9</v>
      </c>
      <c r="S21" s="18" t="s">
        <v>42</v>
      </c>
      <c r="T21" s="19"/>
      <c r="U21" s="32"/>
    </row>
    <row r="22" spans="1:21" ht="14.25" customHeight="1" thickBot="1">
      <c r="A22" s="21" t="s">
        <v>9</v>
      </c>
      <c r="B22" s="22" t="s">
        <v>9</v>
      </c>
      <c r="C22" s="23" t="s">
        <v>42</v>
      </c>
      <c r="D22" s="24"/>
      <c r="E22" s="33"/>
      <c r="F22" s="25" t="s">
        <v>9</v>
      </c>
      <c r="G22" s="26" t="s">
        <v>27</v>
      </c>
      <c r="H22" s="24">
        <v>2</v>
      </c>
      <c r="I22" s="33">
        <f t="shared" si="1"/>
        <v>0.54054054054054046</v>
      </c>
      <c r="J22" s="25" t="s">
        <v>9</v>
      </c>
      <c r="K22" s="26" t="s">
        <v>42</v>
      </c>
      <c r="L22" s="24"/>
      <c r="M22" s="33"/>
      <c r="N22" s="25" t="s">
        <v>9</v>
      </c>
      <c r="O22" s="26" t="s">
        <v>42</v>
      </c>
      <c r="P22" s="24"/>
      <c r="Q22" s="33"/>
      <c r="R22" s="25" t="s">
        <v>9</v>
      </c>
      <c r="S22" s="26" t="s">
        <v>42</v>
      </c>
      <c r="T22" s="24"/>
      <c r="U22" s="33"/>
    </row>
    <row r="23" spans="1:21" ht="14.25" customHeight="1" thickTop="1">
      <c r="A23" s="16" t="s">
        <v>9</v>
      </c>
      <c r="B23" s="17" t="s">
        <v>72</v>
      </c>
      <c r="C23" s="13" t="s">
        <v>586</v>
      </c>
      <c r="D23" s="14">
        <v>190</v>
      </c>
      <c r="E23" s="31">
        <f t="shared" ref="E23:E24" si="5">D23/3.7</f>
        <v>51.351351351351347</v>
      </c>
      <c r="F23" s="20" t="s">
        <v>73</v>
      </c>
      <c r="G23" s="13" t="s">
        <v>585</v>
      </c>
      <c r="H23" s="14">
        <v>170</v>
      </c>
      <c r="I23" s="31">
        <f t="shared" si="1"/>
        <v>45.945945945945944</v>
      </c>
      <c r="J23" s="20" t="s">
        <v>73</v>
      </c>
      <c r="K23" s="13" t="s">
        <v>585</v>
      </c>
      <c r="L23" s="14">
        <v>170</v>
      </c>
      <c r="M23" s="31">
        <f t="shared" ref="M23:M24" si="6">L23/3.7</f>
        <v>45.945945945945944</v>
      </c>
      <c r="N23" s="20" t="s">
        <v>73</v>
      </c>
      <c r="O23" s="13" t="s">
        <v>585</v>
      </c>
      <c r="P23" s="14">
        <v>170</v>
      </c>
      <c r="Q23" s="31">
        <f t="shared" ref="Q23:Q24" si="7">P23/3.7</f>
        <v>45.945945945945944</v>
      </c>
      <c r="R23" s="20" t="s">
        <v>73</v>
      </c>
      <c r="S23" s="13" t="s">
        <v>585</v>
      </c>
      <c r="T23" s="14">
        <v>170</v>
      </c>
      <c r="U23" s="31">
        <f t="shared" ref="U23:U24" si="8">T23/3.7</f>
        <v>45.945945945945944</v>
      </c>
    </row>
    <row r="24" spans="1:21" ht="14.25" customHeight="1">
      <c r="A24" s="16" t="s">
        <v>75</v>
      </c>
      <c r="B24" s="17" t="s">
        <v>76</v>
      </c>
      <c r="C24" s="18" t="s">
        <v>77</v>
      </c>
      <c r="D24" s="19">
        <v>2</v>
      </c>
      <c r="E24" s="32">
        <f t="shared" si="5"/>
        <v>0.54054054054054046</v>
      </c>
      <c r="F24" s="20" t="s">
        <v>78</v>
      </c>
      <c r="G24" s="18" t="s">
        <v>77</v>
      </c>
      <c r="H24" s="19">
        <v>2</v>
      </c>
      <c r="I24" s="32">
        <f t="shared" si="1"/>
        <v>0.54054054054054046</v>
      </c>
      <c r="J24" s="20" t="s">
        <v>78</v>
      </c>
      <c r="K24" s="18" t="s">
        <v>77</v>
      </c>
      <c r="L24" s="19">
        <v>2</v>
      </c>
      <c r="M24" s="32">
        <f t="shared" si="6"/>
        <v>0.54054054054054046</v>
      </c>
      <c r="N24" s="20" t="s">
        <v>78</v>
      </c>
      <c r="O24" s="18" t="s">
        <v>77</v>
      </c>
      <c r="P24" s="19">
        <v>2</v>
      </c>
      <c r="Q24" s="32">
        <f t="shared" si="7"/>
        <v>0.54054054054054046</v>
      </c>
      <c r="R24" s="20" t="s">
        <v>78</v>
      </c>
      <c r="S24" s="18" t="s">
        <v>77</v>
      </c>
      <c r="T24" s="19">
        <v>2</v>
      </c>
      <c r="U24" s="32">
        <f t="shared" si="8"/>
        <v>0.54054054054054046</v>
      </c>
    </row>
    <row r="25" spans="1:21" ht="14.25" customHeight="1">
      <c r="A25" s="16" t="s">
        <v>23</v>
      </c>
      <c r="B25" s="17" t="s">
        <v>79</v>
      </c>
      <c r="C25" s="18" t="s">
        <v>42</v>
      </c>
      <c r="D25" s="19"/>
      <c r="E25" s="32"/>
      <c r="F25" s="20" t="s">
        <v>587</v>
      </c>
      <c r="G25" s="18" t="s">
        <v>42</v>
      </c>
      <c r="H25" s="19"/>
      <c r="I25" s="32"/>
      <c r="J25" s="20" t="s">
        <v>587</v>
      </c>
      <c r="K25" s="18" t="s">
        <v>42</v>
      </c>
      <c r="L25" s="19"/>
      <c r="M25" s="32"/>
      <c r="N25" s="20" t="s">
        <v>587</v>
      </c>
      <c r="O25" s="18" t="s">
        <v>42</v>
      </c>
      <c r="P25" s="19"/>
      <c r="Q25" s="32"/>
      <c r="R25" s="20" t="s">
        <v>587</v>
      </c>
      <c r="S25" s="18" t="s">
        <v>42</v>
      </c>
      <c r="T25" s="19"/>
      <c r="U25" s="32"/>
    </row>
    <row r="26" spans="1:21" ht="14.25" customHeight="1" thickBot="1">
      <c r="A26" s="21" t="s">
        <v>9</v>
      </c>
      <c r="B26" s="22" t="s">
        <v>81</v>
      </c>
      <c r="C26" s="23" t="s">
        <v>42</v>
      </c>
      <c r="D26" s="24"/>
      <c r="E26" s="33"/>
      <c r="F26" s="25" t="s">
        <v>588</v>
      </c>
      <c r="G26" s="26" t="s">
        <v>42</v>
      </c>
      <c r="H26" s="24"/>
      <c r="I26" s="33"/>
      <c r="J26" s="25" t="s">
        <v>588</v>
      </c>
      <c r="K26" s="26" t="s">
        <v>42</v>
      </c>
      <c r="L26" s="24"/>
      <c r="M26" s="33"/>
      <c r="N26" s="25" t="s">
        <v>588</v>
      </c>
      <c r="O26" s="26" t="s">
        <v>42</v>
      </c>
      <c r="P26" s="24"/>
      <c r="Q26" s="33"/>
      <c r="R26" s="25" t="s">
        <v>588</v>
      </c>
      <c r="S26" s="26" t="s">
        <v>42</v>
      </c>
      <c r="T26" s="24"/>
      <c r="U26" s="33"/>
    </row>
    <row r="27" spans="1:21" ht="14.25" customHeight="1" thickTop="1">
      <c r="A27" s="16" t="s">
        <v>9</v>
      </c>
      <c r="B27" s="17" t="s">
        <v>427</v>
      </c>
      <c r="C27" s="13" t="s">
        <v>428</v>
      </c>
      <c r="D27" s="14" t="s">
        <v>429</v>
      </c>
      <c r="E27" s="31">
        <f>4.2*12/3.7</f>
        <v>13.621621621621623</v>
      </c>
      <c r="F27" s="20" t="s">
        <v>83</v>
      </c>
      <c r="G27" s="13" t="s">
        <v>84</v>
      </c>
      <c r="H27" s="14">
        <v>80</v>
      </c>
      <c r="I27" s="31">
        <f t="shared" si="1"/>
        <v>21.621621621621621</v>
      </c>
      <c r="J27" s="20" t="s">
        <v>64</v>
      </c>
      <c r="K27" s="13" t="s">
        <v>430</v>
      </c>
      <c r="L27" s="14" t="s">
        <v>431</v>
      </c>
      <c r="M27" s="31">
        <v>34</v>
      </c>
      <c r="N27" s="20" t="s">
        <v>85</v>
      </c>
      <c r="O27" s="13" t="s">
        <v>86</v>
      </c>
      <c r="P27" s="14">
        <v>70</v>
      </c>
      <c r="Q27" s="31">
        <f t="shared" si="2"/>
        <v>18.918918918918919</v>
      </c>
      <c r="R27" s="20" t="s">
        <v>432</v>
      </c>
      <c r="S27" s="13" t="s">
        <v>433</v>
      </c>
      <c r="T27" s="14" t="s">
        <v>434</v>
      </c>
      <c r="U27" s="31">
        <f>17*3/3.7</f>
        <v>13.783783783783782</v>
      </c>
    </row>
    <row r="28" spans="1:21" ht="14.25" customHeight="1">
      <c r="A28" s="16" t="s">
        <v>47</v>
      </c>
      <c r="B28" s="17" t="s">
        <v>435</v>
      </c>
      <c r="C28" s="18" t="s">
        <v>436</v>
      </c>
      <c r="D28" s="19" t="s">
        <v>87</v>
      </c>
      <c r="E28" s="32">
        <f>36/3.7</f>
        <v>9.7297297297297298</v>
      </c>
      <c r="F28" s="20" t="s">
        <v>88</v>
      </c>
      <c r="G28" s="18" t="s">
        <v>59</v>
      </c>
      <c r="H28" s="19">
        <v>36</v>
      </c>
      <c r="I28" s="32">
        <f t="shared" si="1"/>
        <v>9.7297297297297298</v>
      </c>
      <c r="J28" s="20" t="s">
        <v>437</v>
      </c>
      <c r="K28" s="18" t="s">
        <v>42</v>
      </c>
      <c r="L28" s="19"/>
      <c r="M28" s="32"/>
      <c r="N28" s="20" t="s">
        <v>30</v>
      </c>
      <c r="O28" s="18" t="s">
        <v>19</v>
      </c>
      <c r="P28" s="19">
        <v>70</v>
      </c>
      <c r="Q28" s="32">
        <f t="shared" si="2"/>
        <v>18.918918918918919</v>
      </c>
      <c r="R28" s="20" t="s">
        <v>438</v>
      </c>
      <c r="S28" s="18" t="s">
        <v>439</v>
      </c>
      <c r="T28" s="19" t="s">
        <v>440</v>
      </c>
      <c r="U28" s="32">
        <f>2.2*7/3.7</f>
        <v>4.1621621621621623</v>
      </c>
    </row>
    <row r="29" spans="1:21" ht="14.25" customHeight="1">
      <c r="A29" s="16" t="s">
        <v>9</v>
      </c>
      <c r="B29" s="17" t="s">
        <v>47</v>
      </c>
      <c r="C29" s="18" t="s">
        <v>312</v>
      </c>
      <c r="D29" s="19">
        <v>3.9</v>
      </c>
      <c r="E29" s="32">
        <f t="shared" si="0"/>
        <v>1.0540540540540539</v>
      </c>
      <c r="F29" s="20" t="s">
        <v>69</v>
      </c>
      <c r="G29" s="18" t="s">
        <v>89</v>
      </c>
      <c r="H29" s="19">
        <v>15</v>
      </c>
      <c r="I29" s="32">
        <f t="shared" si="1"/>
        <v>4.0540540540540535</v>
      </c>
      <c r="J29" s="20" t="s">
        <v>441</v>
      </c>
      <c r="K29" s="18" t="s">
        <v>42</v>
      </c>
      <c r="L29" s="19"/>
      <c r="M29" s="32"/>
      <c r="N29" s="20" t="s">
        <v>90</v>
      </c>
      <c r="O29" s="18" t="s">
        <v>89</v>
      </c>
      <c r="P29" s="19">
        <v>15</v>
      </c>
      <c r="Q29" s="32">
        <f t="shared" si="2"/>
        <v>4.0540540540540535</v>
      </c>
      <c r="R29" s="20" t="s">
        <v>360</v>
      </c>
      <c r="S29" s="18" t="s">
        <v>442</v>
      </c>
      <c r="T29" s="19" t="s">
        <v>443</v>
      </c>
      <c r="U29" s="32">
        <f>0.025*12*20/3.7</f>
        <v>1.6216216216216217</v>
      </c>
    </row>
    <row r="30" spans="1:21" ht="14.25" customHeight="1">
      <c r="A30" s="16" t="s">
        <v>9</v>
      </c>
      <c r="B30" s="17" t="s">
        <v>9</v>
      </c>
      <c r="C30" s="18" t="s">
        <v>52</v>
      </c>
      <c r="D30" s="19" t="s">
        <v>29</v>
      </c>
      <c r="E30" s="32"/>
      <c r="F30" s="20" t="s">
        <v>58</v>
      </c>
      <c r="G30" s="18" t="s">
        <v>42</v>
      </c>
      <c r="H30" s="19"/>
      <c r="I30" s="32"/>
      <c r="J30" s="20" t="s">
        <v>9</v>
      </c>
      <c r="K30" s="18" t="s">
        <v>42</v>
      </c>
      <c r="L30" s="19"/>
      <c r="M30" s="32"/>
      <c r="N30" s="20" t="s">
        <v>91</v>
      </c>
      <c r="O30" s="18" t="s">
        <v>42</v>
      </c>
      <c r="P30" s="19"/>
      <c r="Q30" s="32"/>
      <c r="R30" s="20" t="s">
        <v>21</v>
      </c>
      <c r="S30" s="18" t="s">
        <v>92</v>
      </c>
      <c r="T30" s="19" t="s">
        <v>93</v>
      </c>
      <c r="U30" s="32">
        <f>50/3.7</f>
        <v>13.513513513513512</v>
      </c>
    </row>
    <row r="31" spans="1:21" ht="14.25" customHeight="1">
      <c r="A31" s="16" t="s">
        <v>9</v>
      </c>
      <c r="B31" s="17" t="s">
        <v>9</v>
      </c>
      <c r="C31" s="18" t="s">
        <v>48</v>
      </c>
      <c r="D31" s="19">
        <v>1</v>
      </c>
      <c r="E31" s="32"/>
      <c r="F31" s="20" t="s">
        <v>47</v>
      </c>
      <c r="G31" s="18" t="s">
        <v>42</v>
      </c>
      <c r="H31" s="19"/>
      <c r="I31" s="32"/>
      <c r="J31" s="20" t="s">
        <v>9</v>
      </c>
      <c r="K31" s="18" t="s">
        <v>42</v>
      </c>
      <c r="L31" s="19"/>
      <c r="M31" s="32"/>
      <c r="N31" s="20" t="s">
        <v>47</v>
      </c>
      <c r="O31" s="18" t="s">
        <v>42</v>
      </c>
      <c r="P31" s="19"/>
      <c r="Q31" s="32"/>
      <c r="R31" s="20" t="s">
        <v>9</v>
      </c>
      <c r="S31" s="18" t="s">
        <v>42</v>
      </c>
      <c r="T31" s="19"/>
      <c r="U31" s="32"/>
    </row>
    <row r="32" spans="1:21" ht="14.25" customHeight="1">
      <c r="A32" s="16" t="s">
        <v>9</v>
      </c>
      <c r="B32" s="17" t="s">
        <v>9</v>
      </c>
      <c r="C32" s="18" t="s">
        <v>42</v>
      </c>
      <c r="D32" s="19"/>
      <c r="E32" s="32"/>
      <c r="F32" s="20" t="s">
        <v>9</v>
      </c>
      <c r="G32" s="18" t="s">
        <v>42</v>
      </c>
      <c r="H32" s="19"/>
      <c r="I32" s="32"/>
      <c r="J32" s="20" t="s">
        <v>9</v>
      </c>
      <c r="K32" s="18" t="s">
        <v>42</v>
      </c>
      <c r="L32" s="19"/>
      <c r="M32" s="32"/>
      <c r="N32" s="20" t="s">
        <v>9</v>
      </c>
      <c r="O32" s="18" t="s">
        <v>42</v>
      </c>
      <c r="P32" s="19"/>
      <c r="Q32" s="32"/>
      <c r="R32" s="20" t="s">
        <v>9</v>
      </c>
      <c r="S32" s="18" t="s">
        <v>42</v>
      </c>
      <c r="T32" s="19"/>
      <c r="U32" s="32"/>
    </row>
    <row r="33" spans="1:21" ht="14.25" customHeight="1">
      <c r="A33" s="16" t="s">
        <v>9</v>
      </c>
      <c r="B33" s="17" t="s">
        <v>9</v>
      </c>
      <c r="C33" s="18" t="s">
        <v>42</v>
      </c>
      <c r="D33" s="19"/>
      <c r="E33" s="32"/>
      <c r="F33" s="20" t="s">
        <v>9</v>
      </c>
      <c r="G33" s="18" t="s">
        <v>42</v>
      </c>
      <c r="H33" s="19"/>
      <c r="I33" s="32"/>
      <c r="J33" s="20" t="s">
        <v>9</v>
      </c>
      <c r="K33" s="18" t="s">
        <v>42</v>
      </c>
      <c r="L33" s="19"/>
      <c r="M33" s="32"/>
      <c r="N33" s="20" t="s">
        <v>9</v>
      </c>
      <c r="O33" s="18" t="s">
        <v>42</v>
      </c>
      <c r="P33" s="19"/>
      <c r="Q33" s="32"/>
      <c r="R33" s="20" t="s">
        <v>9</v>
      </c>
      <c r="S33" s="18" t="s">
        <v>42</v>
      </c>
      <c r="T33" s="19"/>
      <c r="U33" s="32"/>
    </row>
    <row r="34" spans="1:21" ht="14.25" customHeight="1">
      <c r="A34" s="16" t="s">
        <v>9</v>
      </c>
      <c r="B34" s="17" t="s">
        <v>9</v>
      </c>
      <c r="C34" s="18" t="s">
        <v>42</v>
      </c>
      <c r="D34" s="19"/>
      <c r="E34" s="32"/>
      <c r="F34" s="20" t="s">
        <v>9</v>
      </c>
      <c r="G34" s="18" t="s">
        <v>42</v>
      </c>
      <c r="H34" s="19"/>
      <c r="I34" s="32"/>
      <c r="J34" s="20" t="s">
        <v>9</v>
      </c>
      <c r="K34" s="18" t="s">
        <v>42</v>
      </c>
      <c r="L34" s="19"/>
      <c r="M34" s="32"/>
      <c r="N34" s="20" t="s">
        <v>9</v>
      </c>
      <c r="O34" s="18" t="s">
        <v>444</v>
      </c>
      <c r="P34" s="19">
        <v>15</v>
      </c>
      <c r="Q34" s="32">
        <f t="shared" si="2"/>
        <v>4.0540540540540535</v>
      </c>
      <c r="R34" s="20" t="s">
        <v>9</v>
      </c>
      <c r="S34" s="18" t="s">
        <v>42</v>
      </c>
      <c r="T34" s="19"/>
      <c r="U34" s="32"/>
    </row>
    <row r="35" spans="1:21" ht="14.25" customHeight="1">
      <c r="A35" s="16" t="s">
        <v>9</v>
      </c>
      <c r="B35" s="17" t="s">
        <v>9</v>
      </c>
      <c r="C35" s="18" t="s">
        <v>42</v>
      </c>
      <c r="D35" s="19"/>
      <c r="E35" s="32"/>
      <c r="F35" s="20" t="s">
        <v>9</v>
      </c>
      <c r="G35" s="18" t="s">
        <v>42</v>
      </c>
      <c r="H35" s="19"/>
      <c r="I35" s="32"/>
      <c r="J35" s="20" t="s">
        <v>9</v>
      </c>
      <c r="K35" s="18" t="s">
        <v>42</v>
      </c>
      <c r="L35" s="19"/>
      <c r="M35" s="32"/>
      <c r="N35" s="20" t="s">
        <v>9</v>
      </c>
      <c r="O35" s="18" t="s">
        <v>94</v>
      </c>
      <c r="P35" s="19" t="s">
        <v>74</v>
      </c>
      <c r="Q35" s="32"/>
      <c r="R35" s="20" t="s">
        <v>9</v>
      </c>
      <c r="S35" s="18" t="s">
        <v>42</v>
      </c>
      <c r="T35" s="19"/>
      <c r="U35" s="32"/>
    </row>
    <row r="36" spans="1:21" ht="14.25" customHeight="1" thickBot="1">
      <c r="A36" s="21" t="s">
        <v>9</v>
      </c>
      <c r="B36" s="22" t="s">
        <v>9</v>
      </c>
      <c r="C36" s="23" t="s">
        <v>42</v>
      </c>
      <c r="D36" s="24"/>
      <c r="E36" s="33"/>
      <c r="F36" s="25" t="s">
        <v>9</v>
      </c>
      <c r="G36" s="26" t="s">
        <v>42</v>
      </c>
      <c r="H36" s="24"/>
      <c r="I36" s="33"/>
      <c r="J36" s="25" t="s">
        <v>9</v>
      </c>
      <c r="K36" s="26" t="s">
        <v>42</v>
      </c>
      <c r="L36" s="24"/>
      <c r="M36" s="33"/>
      <c r="N36" s="25" t="s">
        <v>9</v>
      </c>
      <c r="O36" s="26" t="s">
        <v>333</v>
      </c>
      <c r="P36" s="24" t="s">
        <v>74</v>
      </c>
      <c r="Q36" s="33"/>
      <c r="R36" s="25" t="s">
        <v>9</v>
      </c>
      <c r="S36" s="26" t="s">
        <v>42</v>
      </c>
      <c r="T36" s="24"/>
      <c r="U36" s="33"/>
    </row>
    <row r="37" spans="1:21" ht="14.25" customHeight="1" thickTop="1" thickBot="1">
      <c r="A37" s="150" t="s">
        <v>95</v>
      </c>
      <c r="B37" s="151"/>
      <c r="C37" s="27" t="s">
        <v>42</v>
      </c>
      <c r="D37" s="28"/>
      <c r="E37" s="34"/>
      <c r="F37" s="29" t="s">
        <v>9</v>
      </c>
      <c r="G37" s="30" t="s">
        <v>42</v>
      </c>
      <c r="H37" s="28"/>
      <c r="I37" s="34"/>
      <c r="J37" s="29" t="s">
        <v>9</v>
      </c>
      <c r="K37" s="30" t="s">
        <v>96</v>
      </c>
      <c r="L37" s="28" t="s">
        <v>97</v>
      </c>
      <c r="M37" s="34"/>
      <c r="N37" s="29" t="s">
        <v>9</v>
      </c>
      <c r="O37" s="30" t="s">
        <v>334</v>
      </c>
      <c r="P37" s="28" t="s">
        <v>98</v>
      </c>
      <c r="Q37" s="34"/>
      <c r="R37" s="29" t="s">
        <v>9</v>
      </c>
      <c r="S37" s="30" t="s">
        <v>96</v>
      </c>
      <c r="T37" s="28" t="s">
        <v>97</v>
      </c>
      <c r="U37" s="34"/>
    </row>
    <row r="38" spans="1:21" ht="14.25" customHeight="1" thickTop="1">
      <c r="A38" s="11" t="s">
        <v>99</v>
      </c>
      <c r="B38" s="143" t="s">
        <v>101</v>
      </c>
      <c r="C38" s="144"/>
      <c r="D38" s="144"/>
      <c r="E38" s="145"/>
      <c r="F38" s="143" t="s">
        <v>101</v>
      </c>
      <c r="G38" s="144"/>
      <c r="H38" s="144"/>
      <c r="I38" s="145"/>
      <c r="J38" s="143" t="s">
        <v>101</v>
      </c>
      <c r="K38" s="144"/>
      <c r="L38" s="144"/>
      <c r="M38" s="145"/>
      <c r="N38" s="143" t="s">
        <v>102</v>
      </c>
      <c r="O38" s="144"/>
      <c r="P38" s="144"/>
      <c r="Q38" s="145"/>
      <c r="R38" s="143" t="s">
        <v>101</v>
      </c>
      <c r="S38" s="144"/>
      <c r="T38" s="144"/>
      <c r="U38" s="145"/>
    </row>
    <row r="39" spans="1:21" ht="14.25" customHeight="1" thickBot="1">
      <c r="A39" s="21" t="s">
        <v>100</v>
      </c>
      <c r="B39" s="140" t="s">
        <v>445</v>
      </c>
      <c r="C39" s="141"/>
      <c r="D39" s="141"/>
      <c r="E39" s="142"/>
      <c r="F39" s="140" t="s">
        <v>446</v>
      </c>
      <c r="G39" s="141"/>
      <c r="H39" s="141"/>
      <c r="I39" s="142"/>
      <c r="J39" s="140" t="s">
        <v>447</v>
      </c>
      <c r="K39" s="141"/>
      <c r="L39" s="141"/>
      <c r="M39" s="142"/>
      <c r="N39" s="140" t="s">
        <v>448</v>
      </c>
      <c r="O39" s="141"/>
      <c r="P39" s="141"/>
      <c r="Q39" s="142"/>
      <c r="R39" s="140" t="s">
        <v>449</v>
      </c>
      <c r="S39" s="141"/>
      <c r="T39" s="141"/>
      <c r="U39" s="142"/>
    </row>
    <row r="40" spans="1:21" ht="18" customHeight="1" thickTop="1">
      <c r="A40" s="146" t="s">
        <v>103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</row>
    <row r="41" spans="1:21" ht="19.95" customHeight="1">
      <c r="A41" s="123" t="s">
        <v>401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</row>
    <row r="42" spans="1:21" ht="19.95" customHeight="1" thickBot="1">
      <c r="A42" s="64" t="s">
        <v>149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5" t="s">
        <v>0</v>
      </c>
      <c r="P42" s="125"/>
      <c r="Q42" s="125"/>
      <c r="R42" s="125"/>
      <c r="S42" s="125"/>
      <c r="T42" s="125"/>
      <c r="U42" s="125"/>
    </row>
    <row r="43" spans="1:21" ht="16.05" customHeight="1" thickTop="1">
      <c r="A43" s="126" t="s">
        <v>1</v>
      </c>
      <c r="B43" s="128" t="s">
        <v>402</v>
      </c>
      <c r="C43" s="128"/>
      <c r="D43" s="128"/>
      <c r="E43" s="128"/>
      <c r="F43" s="129" t="s">
        <v>403</v>
      </c>
      <c r="G43" s="128"/>
      <c r="H43" s="128"/>
      <c r="I43" s="128"/>
      <c r="J43" s="129" t="s">
        <v>404</v>
      </c>
      <c r="K43" s="128"/>
      <c r="L43" s="128"/>
      <c r="M43" s="128"/>
      <c r="N43" s="129" t="s">
        <v>405</v>
      </c>
      <c r="O43" s="128"/>
      <c r="P43" s="128"/>
      <c r="Q43" s="128"/>
      <c r="R43" s="129" t="s">
        <v>406</v>
      </c>
      <c r="S43" s="128"/>
      <c r="T43" s="128"/>
      <c r="U43" s="130"/>
    </row>
    <row r="44" spans="1:21" ht="14.25" customHeight="1">
      <c r="A44" s="127"/>
      <c r="B44" s="65" t="s">
        <v>2</v>
      </c>
      <c r="C44" s="115" t="s">
        <v>614</v>
      </c>
      <c r="D44" s="115"/>
      <c r="E44" s="115"/>
      <c r="F44" s="66" t="s">
        <v>2</v>
      </c>
      <c r="G44" s="115" t="s">
        <v>614</v>
      </c>
      <c r="H44" s="115"/>
      <c r="I44" s="115"/>
      <c r="J44" s="66" t="s">
        <v>2</v>
      </c>
      <c r="K44" s="115" t="s">
        <v>614</v>
      </c>
      <c r="L44" s="115"/>
      <c r="M44" s="115"/>
      <c r="N44" s="66" t="s">
        <v>2</v>
      </c>
      <c r="O44" s="115" t="s">
        <v>614</v>
      </c>
      <c r="P44" s="115"/>
      <c r="Q44" s="115"/>
      <c r="R44" s="66" t="s">
        <v>2</v>
      </c>
      <c r="S44" s="115" t="s">
        <v>614</v>
      </c>
      <c r="T44" s="115"/>
      <c r="U44" s="117"/>
    </row>
    <row r="45" spans="1:21" ht="14.25" customHeight="1">
      <c r="A45" s="127"/>
      <c r="B45" s="65" t="s">
        <v>3</v>
      </c>
      <c r="C45" s="115" t="s">
        <v>4</v>
      </c>
      <c r="D45" s="115"/>
      <c r="E45" s="115"/>
      <c r="F45" s="66" t="s">
        <v>3</v>
      </c>
      <c r="G45" s="115" t="s">
        <v>5</v>
      </c>
      <c r="H45" s="115"/>
      <c r="I45" s="115"/>
      <c r="J45" s="66" t="s">
        <v>3</v>
      </c>
      <c r="K45" s="115" t="s">
        <v>269</v>
      </c>
      <c r="L45" s="115"/>
      <c r="M45" s="115"/>
      <c r="N45" s="66" t="s">
        <v>3</v>
      </c>
      <c r="O45" s="115" t="s">
        <v>6</v>
      </c>
      <c r="P45" s="115"/>
      <c r="Q45" s="115"/>
      <c r="R45" s="66" t="s">
        <v>3</v>
      </c>
      <c r="S45" s="116" t="s">
        <v>407</v>
      </c>
      <c r="T45" s="115"/>
      <c r="U45" s="117"/>
    </row>
    <row r="46" spans="1:21" ht="14.25" customHeight="1" thickBot="1">
      <c r="A46" s="127"/>
      <c r="B46" s="67" t="s">
        <v>7</v>
      </c>
      <c r="C46" s="68" t="s">
        <v>8</v>
      </c>
      <c r="D46" s="69" t="s">
        <v>157</v>
      </c>
      <c r="E46" s="70" t="s">
        <v>584</v>
      </c>
      <c r="F46" s="71" t="s">
        <v>7</v>
      </c>
      <c r="G46" s="72" t="s">
        <v>8</v>
      </c>
      <c r="H46" s="69" t="s">
        <v>157</v>
      </c>
      <c r="I46" s="70" t="s">
        <v>584</v>
      </c>
      <c r="J46" s="71" t="s">
        <v>7</v>
      </c>
      <c r="K46" s="72" t="s">
        <v>8</v>
      </c>
      <c r="L46" s="69" t="s">
        <v>157</v>
      </c>
      <c r="M46" s="70" t="s">
        <v>584</v>
      </c>
      <c r="N46" s="71" t="s">
        <v>7</v>
      </c>
      <c r="O46" s="73" t="s">
        <v>8</v>
      </c>
      <c r="P46" s="70" t="s">
        <v>157</v>
      </c>
      <c r="Q46" s="70" t="s">
        <v>584</v>
      </c>
      <c r="R46" s="71" t="s">
        <v>7</v>
      </c>
      <c r="S46" s="72" t="s">
        <v>8</v>
      </c>
      <c r="T46" s="69" t="s">
        <v>157</v>
      </c>
      <c r="U46" s="74" t="s">
        <v>584</v>
      </c>
    </row>
    <row r="47" spans="1:21" ht="14.25" customHeight="1" thickTop="1">
      <c r="A47" s="75" t="s">
        <v>9</v>
      </c>
      <c r="B47" s="76" t="s">
        <v>10</v>
      </c>
      <c r="C47" s="95" t="s">
        <v>603</v>
      </c>
      <c r="D47" s="96">
        <v>6.5</v>
      </c>
      <c r="E47" s="78">
        <f>D47/0.09</f>
        <v>72.222222222222229</v>
      </c>
      <c r="F47" s="79" t="s">
        <v>12</v>
      </c>
      <c r="G47" s="95" t="s">
        <v>610</v>
      </c>
      <c r="H47" s="96">
        <v>8</v>
      </c>
      <c r="I47" s="78">
        <f>H47/0.09</f>
        <v>88.888888888888886</v>
      </c>
      <c r="J47" s="79" t="s">
        <v>14</v>
      </c>
      <c r="K47" s="77" t="s">
        <v>408</v>
      </c>
      <c r="L47" s="99">
        <v>4</v>
      </c>
      <c r="M47" s="78">
        <f>L47/0.09</f>
        <v>44.444444444444443</v>
      </c>
      <c r="N47" s="79" t="s">
        <v>294</v>
      </c>
      <c r="O47" s="95" t="s">
        <v>619</v>
      </c>
      <c r="P47" s="96">
        <v>6.5</v>
      </c>
      <c r="Q47" s="78">
        <f t="shared" ref="Q47:Q53" si="9">P47/0.09</f>
        <v>72.222222222222229</v>
      </c>
      <c r="R47" s="79" t="s">
        <v>409</v>
      </c>
      <c r="S47" s="95" t="s">
        <v>624</v>
      </c>
      <c r="T47" s="96">
        <v>7</v>
      </c>
      <c r="U47" s="78">
        <f>T47/0.09</f>
        <v>77.777777777777786</v>
      </c>
    </row>
    <row r="48" spans="1:21" ht="14.25" customHeight="1">
      <c r="A48" s="80" t="s">
        <v>17</v>
      </c>
      <c r="B48" s="81" t="s">
        <v>18</v>
      </c>
      <c r="C48" s="82" t="s">
        <v>19</v>
      </c>
      <c r="D48" s="97">
        <v>3</v>
      </c>
      <c r="E48" s="83">
        <f>D48/0.09</f>
        <v>33.333333333333336</v>
      </c>
      <c r="F48" s="84" t="s">
        <v>410</v>
      </c>
      <c r="G48" s="82" t="s">
        <v>20</v>
      </c>
      <c r="H48" s="97">
        <v>2</v>
      </c>
      <c r="I48" s="83">
        <f>H48/0.09</f>
        <v>22.222222222222221</v>
      </c>
      <c r="J48" s="84" t="s">
        <v>21</v>
      </c>
      <c r="K48" s="102" t="s">
        <v>615</v>
      </c>
      <c r="L48" s="101">
        <v>1</v>
      </c>
      <c r="M48" s="83">
        <f>L48/0.09</f>
        <v>11.111111111111111</v>
      </c>
      <c r="N48" s="84" t="s">
        <v>23</v>
      </c>
      <c r="O48" s="82" t="s">
        <v>32</v>
      </c>
      <c r="P48" s="97">
        <v>3</v>
      </c>
      <c r="Q48" s="83">
        <f t="shared" si="9"/>
        <v>33.333333333333336</v>
      </c>
      <c r="R48" s="84" t="s">
        <v>412</v>
      </c>
      <c r="S48" s="102" t="s">
        <v>625</v>
      </c>
      <c r="T48" s="101">
        <v>2</v>
      </c>
      <c r="U48" s="83">
        <f>T48/0.09</f>
        <v>22.222222222222221</v>
      </c>
    </row>
    <row r="49" spans="1:21" ht="14.25" customHeight="1">
      <c r="A49" s="80" t="s">
        <v>9</v>
      </c>
      <c r="B49" s="81" t="s">
        <v>26</v>
      </c>
      <c r="C49" s="82" t="s">
        <v>35</v>
      </c>
      <c r="D49" s="97"/>
      <c r="E49" s="83"/>
      <c r="F49" s="84" t="s">
        <v>608</v>
      </c>
      <c r="G49" s="82" t="s">
        <v>413</v>
      </c>
      <c r="H49" s="97"/>
      <c r="I49" s="83"/>
      <c r="J49" s="84" t="s">
        <v>30</v>
      </c>
      <c r="K49" s="82" t="s">
        <v>31</v>
      </c>
      <c r="L49" s="97">
        <v>0.5</v>
      </c>
      <c r="M49" s="83">
        <f>L49/0.09</f>
        <v>5.5555555555555554</v>
      </c>
      <c r="N49" s="84" t="s">
        <v>26</v>
      </c>
      <c r="O49" s="102" t="s">
        <v>620</v>
      </c>
      <c r="P49" s="101">
        <v>1</v>
      </c>
      <c r="Q49" s="83">
        <f t="shared" si="9"/>
        <v>11.111111111111111</v>
      </c>
      <c r="R49" s="84" t="s">
        <v>618</v>
      </c>
      <c r="S49" s="82" t="s">
        <v>291</v>
      </c>
      <c r="T49" s="97"/>
      <c r="U49" s="83">
        <f>T49/0.09</f>
        <v>0</v>
      </c>
    </row>
    <row r="50" spans="1:21" ht="14.25" customHeight="1">
      <c r="A50" s="80" t="s">
        <v>9</v>
      </c>
      <c r="B50" s="81" t="s">
        <v>601</v>
      </c>
      <c r="C50" s="82" t="s">
        <v>41</v>
      </c>
      <c r="D50" s="97"/>
      <c r="E50" s="83"/>
      <c r="F50" s="84" t="s">
        <v>609</v>
      </c>
      <c r="G50" s="82" t="s">
        <v>414</v>
      </c>
      <c r="H50" s="97"/>
      <c r="I50" s="83"/>
      <c r="J50" s="84" t="s">
        <v>37</v>
      </c>
      <c r="K50" s="82" t="s">
        <v>38</v>
      </c>
      <c r="L50" s="97">
        <v>0.5</v>
      </c>
      <c r="M50" s="83">
        <f>L50/0.09</f>
        <v>5.5555555555555554</v>
      </c>
      <c r="N50" s="84" t="s">
        <v>618</v>
      </c>
      <c r="O50" s="82"/>
      <c r="P50" s="97"/>
      <c r="Q50" s="83">
        <f t="shared" si="9"/>
        <v>0</v>
      </c>
      <c r="R50" s="84" t="s">
        <v>623</v>
      </c>
      <c r="S50" s="82"/>
      <c r="T50" s="97"/>
      <c r="U50" s="83"/>
    </row>
    <row r="51" spans="1:21" ht="14.25" customHeight="1">
      <c r="A51" s="80" t="s">
        <v>9</v>
      </c>
      <c r="B51" s="81" t="s">
        <v>602</v>
      </c>
      <c r="C51" s="82" t="s">
        <v>46</v>
      </c>
      <c r="D51" s="97"/>
      <c r="E51" s="83"/>
      <c r="F51" s="84" t="s">
        <v>9</v>
      </c>
      <c r="G51" s="82" t="s">
        <v>42</v>
      </c>
      <c r="H51" s="97"/>
      <c r="I51" s="83"/>
      <c r="J51" s="84" t="s">
        <v>43</v>
      </c>
      <c r="K51" s="82" t="s">
        <v>44</v>
      </c>
      <c r="L51" s="97">
        <v>0.5</v>
      </c>
      <c r="M51" s="83">
        <f>L51/0.09</f>
        <v>5.5555555555555554</v>
      </c>
      <c r="N51" s="84" t="s">
        <v>599</v>
      </c>
      <c r="O51" s="82"/>
      <c r="P51" s="97"/>
      <c r="Q51" s="83">
        <f t="shared" si="9"/>
        <v>0</v>
      </c>
      <c r="R51" s="84" t="s">
        <v>9</v>
      </c>
      <c r="S51" s="82"/>
      <c r="T51" s="97"/>
      <c r="U51" s="83"/>
    </row>
    <row r="52" spans="1:21" ht="14.25" customHeight="1">
      <c r="A52" s="80" t="s">
        <v>9</v>
      </c>
      <c r="B52" s="81" t="s">
        <v>9</v>
      </c>
      <c r="C52" s="82" t="s">
        <v>42</v>
      </c>
      <c r="D52" s="97"/>
      <c r="E52" s="83"/>
      <c r="F52" s="84" t="s">
        <v>9</v>
      </c>
      <c r="G52" s="82" t="s">
        <v>42</v>
      </c>
      <c r="H52" s="97"/>
      <c r="I52" s="83"/>
      <c r="J52" s="84" t="s">
        <v>47</v>
      </c>
      <c r="K52" s="82" t="s">
        <v>616</v>
      </c>
      <c r="L52" s="97" t="s">
        <v>617</v>
      </c>
      <c r="M52" s="83"/>
      <c r="N52" s="84"/>
      <c r="O52" s="82"/>
      <c r="P52" s="97"/>
      <c r="Q52" s="83">
        <f t="shared" si="9"/>
        <v>0</v>
      </c>
      <c r="R52" s="84" t="s">
        <v>9</v>
      </c>
      <c r="S52" s="82" t="s">
        <v>42</v>
      </c>
      <c r="T52" s="97"/>
      <c r="U52" s="83"/>
    </row>
    <row r="53" spans="1:21" ht="14.25" customHeight="1">
      <c r="A53" s="80" t="s">
        <v>9</v>
      </c>
      <c r="B53" s="81" t="s">
        <v>9</v>
      </c>
      <c r="C53" s="82" t="s">
        <v>42</v>
      </c>
      <c r="D53" s="97"/>
      <c r="E53" s="83"/>
      <c r="F53" s="84" t="s">
        <v>9</v>
      </c>
      <c r="G53" s="82" t="s">
        <v>42</v>
      </c>
      <c r="H53" s="97"/>
      <c r="I53" s="83"/>
      <c r="J53" s="84" t="s">
        <v>9</v>
      </c>
      <c r="K53" s="82"/>
      <c r="L53" s="97"/>
      <c r="M53" s="83"/>
      <c r="N53" s="84" t="s">
        <v>9</v>
      </c>
      <c r="O53" s="82"/>
      <c r="P53" s="97"/>
      <c r="Q53" s="83">
        <f t="shared" si="9"/>
        <v>0</v>
      </c>
      <c r="R53" s="84" t="s">
        <v>9</v>
      </c>
      <c r="S53" s="82" t="s">
        <v>42</v>
      </c>
      <c r="T53" s="97"/>
      <c r="U53" s="83"/>
    </row>
    <row r="54" spans="1:21" ht="14.25" customHeight="1">
      <c r="A54" s="80" t="s">
        <v>23</v>
      </c>
      <c r="B54" s="81" t="s">
        <v>9</v>
      </c>
      <c r="C54" s="82" t="s">
        <v>42</v>
      </c>
      <c r="D54" s="97"/>
      <c r="E54" s="83"/>
      <c r="F54" s="84" t="s">
        <v>9</v>
      </c>
      <c r="G54" s="82" t="s">
        <v>42</v>
      </c>
      <c r="H54" s="97"/>
      <c r="I54" s="83"/>
      <c r="J54" s="84" t="s">
        <v>9</v>
      </c>
      <c r="K54" s="82"/>
      <c r="L54" s="97"/>
      <c r="M54" s="83"/>
      <c r="N54" s="84" t="s">
        <v>9</v>
      </c>
      <c r="O54" s="82" t="s">
        <v>42</v>
      </c>
      <c r="P54" s="97"/>
      <c r="Q54" s="83"/>
      <c r="R54" s="84" t="s">
        <v>9</v>
      </c>
      <c r="S54" s="82" t="s">
        <v>42</v>
      </c>
      <c r="T54" s="97"/>
      <c r="U54" s="83"/>
    </row>
    <row r="55" spans="1:21" ht="14.25" customHeight="1" thickBot="1">
      <c r="A55" s="85" t="s">
        <v>9</v>
      </c>
      <c r="B55" s="86" t="s">
        <v>9</v>
      </c>
      <c r="C55" s="87" t="s">
        <v>42</v>
      </c>
      <c r="D55" s="98"/>
      <c r="E55" s="88"/>
      <c r="F55" s="89" t="s">
        <v>9</v>
      </c>
      <c r="G55" s="90" t="s">
        <v>42</v>
      </c>
      <c r="H55" s="98"/>
      <c r="I55" s="88"/>
      <c r="J55" s="89" t="s">
        <v>9</v>
      </c>
      <c r="K55" s="90"/>
      <c r="L55" s="98"/>
      <c r="M55" s="88"/>
      <c r="N55" s="89" t="s">
        <v>9</v>
      </c>
      <c r="O55" s="90" t="s">
        <v>42</v>
      </c>
      <c r="P55" s="98"/>
      <c r="Q55" s="88"/>
      <c r="R55" s="89" t="s">
        <v>9</v>
      </c>
      <c r="S55" s="90" t="s">
        <v>42</v>
      </c>
      <c r="T55" s="98"/>
      <c r="U55" s="88"/>
    </row>
    <row r="56" spans="1:21" ht="14.25" customHeight="1" thickTop="1">
      <c r="A56" s="80" t="s">
        <v>9</v>
      </c>
      <c r="B56" s="81" t="s">
        <v>416</v>
      </c>
      <c r="C56" s="95" t="s">
        <v>605</v>
      </c>
      <c r="D56" s="96">
        <v>0.2</v>
      </c>
      <c r="E56" s="78">
        <f>D56/0.09</f>
        <v>2.2222222222222223</v>
      </c>
      <c r="F56" s="84" t="s">
        <v>417</v>
      </c>
      <c r="G56" s="77" t="s">
        <v>418</v>
      </c>
      <c r="H56" s="99">
        <v>3</v>
      </c>
      <c r="I56" s="83">
        <f t="shared" ref="I56:I64" si="10">H56/0.09</f>
        <v>33.333333333333336</v>
      </c>
      <c r="J56" s="84" t="s">
        <v>420</v>
      </c>
      <c r="K56" s="77" t="s">
        <v>421</v>
      </c>
      <c r="L56" s="99">
        <v>7</v>
      </c>
      <c r="M56" s="78">
        <f>L56/0.09</f>
        <v>77.777777777777786</v>
      </c>
      <c r="N56" s="84" t="s">
        <v>12</v>
      </c>
      <c r="O56" s="77" t="s">
        <v>54</v>
      </c>
      <c r="P56" s="99">
        <v>4.5</v>
      </c>
      <c r="Q56" s="78">
        <f>P56/0.09</f>
        <v>50</v>
      </c>
      <c r="R56" s="84" t="s">
        <v>55</v>
      </c>
      <c r="S56" s="77" t="s">
        <v>56</v>
      </c>
      <c r="T56" s="99">
        <v>3</v>
      </c>
      <c r="U56" s="78">
        <f>T56/0.09</f>
        <v>33.333333333333336</v>
      </c>
    </row>
    <row r="57" spans="1:21" ht="14.25" customHeight="1">
      <c r="A57" s="80" t="s">
        <v>57</v>
      </c>
      <c r="B57" s="81" t="s">
        <v>318</v>
      </c>
      <c r="C57" s="82" t="s">
        <v>31</v>
      </c>
      <c r="D57" s="97">
        <v>6</v>
      </c>
      <c r="E57" s="83">
        <f>D57/0.09</f>
        <v>66.666666666666671</v>
      </c>
      <c r="F57" s="84" t="s">
        <v>58</v>
      </c>
      <c r="G57" s="82" t="s">
        <v>425</v>
      </c>
      <c r="H57" s="97">
        <v>3</v>
      </c>
      <c r="I57" s="83">
        <f t="shared" si="10"/>
        <v>33.333333333333336</v>
      </c>
      <c r="J57" s="84" t="s">
        <v>424</v>
      </c>
      <c r="K57" s="82" t="s">
        <v>20</v>
      </c>
      <c r="L57" s="97">
        <v>2</v>
      </c>
      <c r="M57" s="83">
        <f>L57/0.09</f>
        <v>22.222222222222221</v>
      </c>
      <c r="N57" s="84" t="s">
        <v>410</v>
      </c>
      <c r="O57" s="82" t="s">
        <v>59</v>
      </c>
      <c r="P57" s="97"/>
      <c r="Q57" s="83">
        <f>P57/0.09</f>
        <v>0</v>
      </c>
      <c r="R57" s="84" t="s">
        <v>60</v>
      </c>
      <c r="S57" s="82" t="s">
        <v>61</v>
      </c>
      <c r="T57" s="97">
        <v>4</v>
      </c>
      <c r="U57" s="83">
        <f>T57/0.09</f>
        <v>44.444444444444443</v>
      </c>
    </row>
    <row r="58" spans="1:21" ht="14.25" customHeight="1">
      <c r="A58" s="80" t="s">
        <v>9</v>
      </c>
      <c r="B58" s="81" t="s">
        <v>604</v>
      </c>
      <c r="C58" s="102" t="s">
        <v>600</v>
      </c>
      <c r="D58" s="101">
        <v>2</v>
      </c>
      <c r="E58" s="83">
        <f>D58/0.09</f>
        <v>22.222222222222221</v>
      </c>
      <c r="F58" s="84" t="s">
        <v>62</v>
      </c>
      <c r="G58" s="102" t="s">
        <v>611</v>
      </c>
      <c r="H58" s="101">
        <v>2</v>
      </c>
      <c r="I58" s="83">
        <f t="shared" si="10"/>
        <v>22.222222222222221</v>
      </c>
      <c r="J58" s="84" t="s">
        <v>63</v>
      </c>
      <c r="K58" s="82" t="s">
        <v>426</v>
      </c>
      <c r="L58" s="97"/>
      <c r="M58" s="83"/>
      <c r="N58" s="84" t="s">
        <v>64</v>
      </c>
      <c r="O58" s="82" t="s">
        <v>413</v>
      </c>
      <c r="P58" s="97"/>
      <c r="Q58" s="83"/>
      <c r="R58" s="84" t="s">
        <v>65</v>
      </c>
      <c r="S58" s="82" t="s">
        <v>33</v>
      </c>
      <c r="T58" s="97">
        <v>1</v>
      </c>
      <c r="U58" s="83">
        <f>T58/0.09</f>
        <v>11.111111111111111</v>
      </c>
    </row>
    <row r="59" spans="1:21" ht="14.25" customHeight="1">
      <c r="A59" s="80" t="s">
        <v>9</v>
      </c>
      <c r="B59" s="81" t="s">
        <v>66</v>
      </c>
      <c r="C59" s="82"/>
      <c r="D59" s="97"/>
      <c r="E59" s="83">
        <f>D59/0.09</f>
        <v>0</v>
      </c>
      <c r="F59" s="84" t="s">
        <v>67</v>
      </c>
      <c r="G59" s="82" t="s">
        <v>70</v>
      </c>
      <c r="H59" s="97">
        <v>1</v>
      </c>
      <c r="I59" s="83">
        <f t="shared" si="10"/>
        <v>11.111111111111111</v>
      </c>
      <c r="J59" s="84" t="s">
        <v>60</v>
      </c>
      <c r="K59" s="82" t="s">
        <v>581</v>
      </c>
      <c r="L59" s="97"/>
      <c r="M59" s="83"/>
      <c r="N59" s="84" t="s">
        <v>69</v>
      </c>
      <c r="O59" s="82" t="s">
        <v>42</v>
      </c>
      <c r="P59" s="97"/>
      <c r="Q59" s="83"/>
      <c r="R59" s="84" t="s">
        <v>310</v>
      </c>
      <c r="S59" s="82"/>
      <c r="T59" s="97"/>
      <c r="U59" s="83">
        <f>T59/0.09</f>
        <v>0</v>
      </c>
    </row>
    <row r="60" spans="1:21" ht="14.25" customHeight="1">
      <c r="A60" s="80" t="s">
        <v>9</v>
      </c>
      <c r="B60" s="81" t="s">
        <v>9</v>
      </c>
      <c r="C60" s="82" t="s">
        <v>42</v>
      </c>
      <c r="D60" s="97"/>
      <c r="E60" s="83"/>
      <c r="F60" s="84" t="s">
        <v>9</v>
      </c>
      <c r="G60" s="82" t="s">
        <v>33</v>
      </c>
      <c r="H60" s="97">
        <v>0.5</v>
      </c>
      <c r="I60" s="83">
        <f t="shared" si="10"/>
        <v>5.5555555555555554</v>
      </c>
      <c r="J60" s="84" t="s">
        <v>9</v>
      </c>
      <c r="K60" s="82" t="s">
        <v>42</v>
      </c>
      <c r="L60" s="97"/>
      <c r="M60" s="83"/>
      <c r="N60" s="84" t="s">
        <v>9</v>
      </c>
      <c r="O60" s="82" t="s">
        <v>42</v>
      </c>
      <c r="P60" s="97"/>
      <c r="Q60" s="83"/>
      <c r="R60" s="84" t="s">
        <v>71</v>
      </c>
      <c r="S60" s="82" t="s">
        <v>42</v>
      </c>
      <c r="T60" s="97"/>
      <c r="U60" s="83"/>
    </row>
    <row r="61" spans="1:21" ht="14.25" customHeight="1">
      <c r="A61" s="80" t="s">
        <v>23</v>
      </c>
      <c r="B61" s="81" t="s">
        <v>9</v>
      </c>
      <c r="C61" s="82" t="s">
        <v>42</v>
      </c>
      <c r="D61" s="97"/>
      <c r="E61" s="83"/>
      <c r="F61" s="84" t="s">
        <v>9</v>
      </c>
      <c r="G61" s="82"/>
      <c r="H61" s="97"/>
      <c r="I61" s="83">
        <f t="shared" si="10"/>
        <v>0</v>
      </c>
      <c r="J61" s="84" t="s">
        <v>9</v>
      </c>
      <c r="K61" s="82" t="s">
        <v>42</v>
      </c>
      <c r="L61" s="97"/>
      <c r="M61" s="83"/>
      <c r="N61" s="84" t="s">
        <v>9</v>
      </c>
      <c r="O61" s="82" t="s">
        <v>42</v>
      </c>
      <c r="P61" s="97"/>
      <c r="Q61" s="83"/>
      <c r="R61" s="84" t="s">
        <v>9</v>
      </c>
      <c r="S61" s="82" t="s">
        <v>42</v>
      </c>
      <c r="T61" s="97"/>
      <c r="U61" s="83"/>
    </row>
    <row r="62" spans="1:21" ht="14.25" customHeight="1" thickBot="1">
      <c r="A62" s="85" t="s">
        <v>9</v>
      </c>
      <c r="B62" s="86" t="s">
        <v>9</v>
      </c>
      <c r="C62" s="87" t="s">
        <v>42</v>
      </c>
      <c r="D62" s="98"/>
      <c r="E62" s="88"/>
      <c r="F62" s="89" t="s">
        <v>9</v>
      </c>
      <c r="G62" s="90"/>
      <c r="H62" s="98"/>
      <c r="I62" s="88">
        <f t="shared" si="10"/>
        <v>0</v>
      </c>
      <c r="J62" s="89" t="s">
        <v>9</v>
      </c>
      <c r="K62" s="90" t="s">
        <v>42</v>
      </c>
      <c r="L62" s="98"/>
      <c r="M62" s="88"/>
      <c r="N62" s="89" t="s">
        <v>9</v>
      </c>
      <c r="O62" s="90" t="s">
        <v>42</v>
      </c>
      <c r="P62" s="98"/>
      <c r="Q62" s="88"/>
      <c r="R62" s="89" t="s">
        <v>9</v>
      </c>
      <c r="S62" s="90" t="s">
        <v>42</v>
      </c>
      <c r="T62" s="98"/>
      <c r="U62" s="88"/>
    </row>
    <row r="63" spans="1:21" ht="14.25" customHeight="1" thickTop="1">
      <c r="A63" s="80" t="s">
        <v>9</v>
      </c>
      <c r="B63" s="81" t="s">
        <v>72</v>
      </c>
      <c r="C63" s="77" t="s">
        <v>586</v>
      </c>
      <c r="D63" s="99">
        <v>6</v>
      </c>
      <c r="E63" s="78">
        <f>D63/0.09</f>
        <v>66.666666666666671</v>
      </c>
      <c r="F63" s="84" t="s">
        <v>73</v>
      </c>
      <c r="G63" s="77" t="s">
        <v>585</v>
      </c>
      <c r="H63" s="99">
        <v>6</v>
      </c>
      <c r="I63" s="78">
        <f t="shared" si="10"/>
        <v>66.666666666666671</v>
      </c>
      <c r="J63" s="84" t="s">
        <v>73</v>
      </c>
      <c r="K63" s="77" t="s">
        <v>585</v>
      </c>
      <c r="L63" s="99">
        <v>6</v>
      </c>
      <c r="M63" s="78">
        <f>L63/0.09</f>
        <v>66.666666666666671</v>
      </c>
      <c r="N63" s="84" t="s">
        <v>73</v>
      </c>
      <c r="O63" s="77" t="s">
        <v>585</v>
      </c>
      <c r="P63" s="99">
        <v>6</v>
      </c>
      <c r="Q63" s="78">
        <f>P63/0.09</f>
        <v>66.666666666666671</v>
      </c>
      <c r="R63" s="84" t="s">
        <v>73</v>
      </c>
      <c r="S63" s="77" t="s">
        <v>585</v>
      </c>
      <c r="T63" s="99">
        <v>6</v>
      </c>
      <c r="U63" s="78">
        <f>T63/0.09</f>
        <v>66.666666666666671</v>
      </c>
    </row>
    <row r="64" spans="1:21" ht="14.25" customHeight="1">
      <c r="A64" s="80" t="s">
        <v>75</v>
      </c>
      <c r="B64" s="81" t="s">
        <v>76</v>
      </c>
      <c r="C64" s="82" t="s">
        <v>77</v>
      </c>
      <c r="D64" s="97">
        <v>0.2</v>
      </c>
      <c r="E64" s="83">
        <f>D64/0.09</f>
        <v>2.2222222222222223</v>
      </c>
      <c r="F64" s="84" t="s">
        <v>78</v>
      </c>
      <c r="G64" s="82" t="s">
        <v>77</v>
      </c>
      <c r="H64" s="97">
        <v>0.2</v>
      </c>
      <c r="I64" s="83">
        <f t="shared" si="10"/>
        <v>2.2222222222222223</v>
      </c>
      <c r="J64" s="84" t="s">
        <v>78</v>
      </c>
      <c r="K64" s="82" t="s">
        <v>77</v>
      </c>
      <c r="L64" s="97">
        <v>0.2</v>
      </c>
      <c r="M64" s="83">
        <f>L64/0.09</f>
        <v>2.2222222222222223</v>
      </c>
      <c r="N64" s="84" t="s">
        <v>78</v>
      </c>
      <c r="O64" s="82" t="s">
        <v>77</v>
      </c>
      <c r="P64" s="97">
        <v>0.2</v>
      </c>
      <c r="Q64" s="83">
        <f>P64/0.09</f>
        <v>2.2222222222222223</v>
      </c>
      <c r="R64" s="84" t="s">
        <v>78</v>
      </c>
      <c r="S64" s="82" t="s">
        <v>77</v>
      </c>
      <c r="T64" s="97">
        <v>0.2</v>
      </c>
      <c r="U64" s="83">
        <f>T64/0.09</f>
        <v>2.2222222222222223</v>
      </c>
    </row>
    <row r="65" spans="1:21" ht="14.25" customHeight="1">
      <c r="A65" s="80" t="s">
        <v>23</v>
      </c>
      <c r="B65" s="81" t="s">
        <v>79</v>
      </c>
      <c r="C65" s="82" t="s">
        <v>42</v>
      </c>
      <c r="D65" s="97"/>
      <c r="E65" s="83"/>
      <c r="F65" s="84" t="s">
        <v>587</v>
      </c>
      <c r="G65" s="82" t="s">
        <v>42</v>
      </c>
      <c r="H65" s="97"/>
      <c r="I65" s="83"/>
      <c r="J65" s="84" t="s">
        <v>587</v>
      </c>
      <c r="K65" s="82" t="s">
        <v>42</v>
      </c>
      <c r="L65" s="97"/>
      <c r="M65" s="83"/>
      <c r="N65" s="84" t="s">
        <v>587</v>
      </c>
      <c r="O65" s="82" t="s">
        <v>42</v>
      </c>
      <c r="P65" s="97"/>
      <c r="Q65" s="83"/>
      <c r="R65" s="84" t="s">
        <v>587</v>
      </c>
      <c r="S65" s="82" t="s">
        <v>42</v>
      </c>
      <c r="T65" s="97"/>
      <c r="U65" s="83"/>
    </row>
    <row r="66" spans="1:21" ht="14.25" customHeight="1" thickBot="1">
      <c r="A66" s="85" t="s">
        <v>9</v>
      </c>
      <c r="B66" s="86" t="s">
        <v>81</v>
      </c>
      <c r="C66" s="87" t="s">
        <v>42</v>
      </c>
      <c r="D66" s="98"/>
      <c r="E66" s="88"/>
      <c r="F66" s="89" t="s">
        <v>588</v>
      </c>
      <c r="G66" s="90" t="s">
        <v>42</v>
      </c>
      <c r="H66" s="98"/>
      <c r="I66" s="88"/>
      <c r="J66" s="89" t="s">
        <v>588</v>
      </c>
      <c r="K66" s="90" t="s">
        <v>42</v>
      </c>
      <c r="L66" s="98"/>
      <c r="M66" s="88"/>
      <c r="N66" s="89" t="s">
        <v>588</v>
      </c>
      <c r="O66" s="90" t="s">
        <v>42</v>
      </c>
      <c r="P66" s="98"/>
      <c r="Q66" s="88"/>
      <c r="R66" s="89" t="s">
        <v>588</v>
      </c>
      <c r="S66" s="90" t="s">
        <v>42</v>
      </c>
      <c r="T66" s="98"/>
      <c r="U66" s="88"/>
    </row>
    <row r="67" spans="1:21" ht="14.25" customHeight="1" thickTop="1">
      <c r="A67" s="80" t="s">
        <v>9</v>
      </c>
      <c r="B67" s="81" t="s">
        <v>427</v>
      </c>
      <c r="C67" s="77" t="s">
        <v>428</v>
      </c>
      <c r="D67" s="99">
        <v>2</v>
      </c>
      <c r="E67" s="83">
        <f>D67/0.09</f>
        <v>22.222222222222221</v>
      </c>
      <c r="F67" s="84" t="s">
        <v>83</v>
      </c>
      <c r="G67" s="77" t="s">
        <v>84</v>
      </c>
      <c r="H67" s="99">
        <v>2</v>
      </c>
      <c r="I67" s="78">
        <f>H67/0.09</f>
        <v>22.222222222222221</v>
      </c>
      <c r="J67" s="84" t="s">
        <v>64</v>
      </c>
      <c r="K67" s="95" t="s">
        <v>612</v>
      </c>
      <c r="L67" s="96" t="s">
        <v>613</v>
      </c>
      <c r="M67" s="78">
        <v>34</v>
      </c>
      <c r="N67" s="84" t="s">
        <v>85</v>
      </c>
      <c r="O67" s="77" t="s">
        <v>86</v>
      </c>
      <c r="P67" s="99">
        <v>1</v>
      </c>
      <c r="Q67" s="78">
        <f>P67/0.09</f>
        <v>11.111111111111111</v>
      </c>
      <c r="R67" s="84" t="s">
        <v>432</v>
      </c>
      <c r="S67" s="77" t="s">
        <v>433</v>
      </c>
      <c r="T67" s="99" t="s">
        <v>434</v>
      </c>
      <c r="U67" s="78">
        <f>17*3/3.7</f>
        <v>13.783783783783782</v>
      </c>
    </row>
    <row r="68" spans="1:21" ht="14.25" customHeight="1">
      <c r="A68" s="80" t="s">
        <v>47</v>
      </c>
      <c r="B68" s="81" t="s">
        <v>435</v>
      </c>
      <c r="C68" s="82" t="s">
        <v>436</v>
      </c>
      <c r="D68" s="97"/>
      <c r="E68" s="83">
        <f>D68/0.09</f>
        <v>0</v>
      </c>
      <c r="F68" s="84" t="s">
        <v>88</v>
      </c>
      <c r="G68" s="102" t="s">
        <v>607</v>
      </c>
      <c r="H68" s="101">
        <v>1</v>
      </c>
      <c r="I68" s="83">
        <f>H68/0.09</f>
        <v>11.111111111111111</v>
      </c>
      <c r="J68" s="84" t="s">
        <v>437</v>
      </c>
      <c r="K68" s="82" t="s">
        <v>42</v>
      </c>
      <c r="L68" s="97"/>
      <c r="M68" s="83"/>
      <c r="N68" s="84" t="s">
        <v>30</v>
      </c>
      <c r="O68" s="82" t="s">
        <v>19</v>
      </c>
      <c r="P68" s="97">
        <v>2</v>
      </c>
      <c r="Q68" s="83">
        <f>P68/0.09</f>
        <v>22.222222222222221</v>
      </c>
      <c r="R68" s="84" t="s">
        <v>438</v>
      </c>
      <c r="S68" s="82" t="s">
        <v>439</v>
      </c>
      <c r="T68" s="97" t="s">
        <v>440</v>
      </c>
      <c r="U68" s="83">
        <f>2.2*7/3.7</f>
        <v>4.1621621621621623</v>
      </c>
    </row>
    <row r="69" spans="1:21" ht="14.25" customHeight="1">
      <c r="A69" s="80" t="s">
        <v>9</v>
      </c>
      <c r="B69" s="81" t="s">
        <v>47</v>
      </c>
      <c r="C69" s="82" t="s">
        <v>312</v>
      </c>
      <c r="D69" s="97">
        <v>0.1</v>
      </c>
      <c r="E69" s="83">
        <f>D69/0.09</f>
        <v>1.1111111111111112</v>
      </c>
      <c r="F69" s="84" t="s">
        <v>606</v>
      </c>
      <c r="G69" s="82"/>
      <c r="H69" s="97"/>
      <c r="I69" s="83">
        <f>H69/0.09</f>
        <v>0</v>
      </c>
      <c r="J69" s="84" t="s">
        <v>441</v>
      </c>
      <c r="K69" s="82" t="s">
        <v>42</v>
      </c>
      <c r="L69" s="97"/>
      <c r="M69" s="83"/>
      <c r="N69" s="84" t="s">
        <v>621</v>
      </c>
      <c r="O69" s="82"/>
      <c r="P69" s="97"/>
      <c r="Q69" s="83">
        <f>P69/0.09</f>
        <v>0</v>
      </c>
      <c r="R69" s="84" t="s">
        <v>360</v>
      </c>
      <c r="S69" s="82" t="s">
        <v>442</v>
      </c>
      <c r="T69" s="97" t="s">
        <v>443</v>
      </c>
      <c r="U69" s="83">
        <f>0.025*12*20/3.7</f>
        <v>1.6216216216216217</v>
      </c>
    </row>
    <row r="70" spans="1:21" ht="14.25" customHeight="1">
      <c r="A70" s="80" t="s">
        <v>9</v>
      </c>
      <c r="B70" s="81" t="s">
        <v>9</v>
      </c>
      <c r="C70" s="82"/>
      <c r="D70" s="97"/>
      <c r="E70" s="83"/>
      <c r="F70" s="84" t="s">
        <v>47</v>
      </c>
      <c r="G70" s="82" t="s">
        <v>42</v>
      </c>
      <c r="H70" s="97"/>
      <c r="I70" s="83"/>
      <c r="J70" s="84" t="s">
        <v>9</v>
      </c>
      <c r="K70" s="82" t="s">
        <v>42</v>
      </c>
      <c r="L70" s="97"/>
      <c r="M70" s="83"/>
      <c r="N70" s="84" t="s">
        <v>622</v>
      </c>
      <c r="O70" s="82" t="s">
        <v>42</v>
      </c>
      <c r="P70" s="97"/>
      <c r="Q70" s="83"/>
      <c r="R70" s="84" t="s">
        <v>21</v>
      </c>
      <c r="S70" s="82" t="s">
        <v>92</v>
      </c>
      <c r="T70" s="97" t="s">
        <v>93</v>
      </c>
      <c r="U70" s="83">
        <f>50/3.7</f>
        <v>13.513513513513512</v>
      </c>
    </row>
    <row r="71" spans="1:21" ht="14.25" customHeight="1">
      <c r="A71" s="80" t="s">
        <v>9</v>
      </c>
      <c r="B71" s="81" t="s">
        <v>9</v>
      </c>
      <c r="C71" s="82"/>
      <c r="D71" s="97"/>
      <c r="E71" s="83"/>
      <c r="F71" s="84"/>
      <c r="G71" s="82" t="s">
        <v>42</v>
      </c>
      <c r="H71" s="97"/>
      <c r="I71" s="83"/>
      <c r="J71" s="84" t="s">
        <v>9</v>
      </c>
      <c r="K71" s="82" t="s">
        <v>42</v>
      </c>
      <c r="L71" s="97"/>
      <c r="M71" s="83"/>
      <c r="N71" s="84" t="s">
        <v>47</v>
      </c>
      <c r="O71" s="82" t="s">
        <v>42</v>
      </c>
      <c r="P71" s="97"/>
      <c r="Q71" s="83"/>
      <c r="R71" s="84" t="s">
        <v>9</v>
      </c>
      <c r="S71" s="82" t="s">
        <v>42</v>
      </c>
      <c r="T71" s="97"/>
      <c r="U71" s="83"/>
    </row>
    <row r="72" spans="1:21" ht="14.25" customHeight="1">
      <c r="A72" s="80" t="s">
        <v>9</v>
      </c>
      <c r="B72" s="81" t="s">
        <v>9</v>
      </c>
      <c r="C72" s="82" t="s">
        <v>42</v>
      </c>
      <c r="D72" s="97"/>
      <c r="E72" s="83"/>
      <c r="F72" s="84" t="s">
        <v>9</v>
      </c>
      <c r="G72" s="82" t="s">
        <v>42</v>
      </c>
      <c r="H72" s="97"/>
      <c r="I72" s="83"/>
      <c r="J72" s="84" t="s">
        <v>9</v>
      </c>
      <c r="K72" s="82" t="s">
        <v>42</v>
      </c>
      <c r="L72" s="97"/>
      <c r="M72" s="83"/>
      <c r="N72" s="84" t="s">
        <v>9</v>
      </c>
      <c r="O72" s="82" t="s">
        <v>42</v>
      </c>
      <c r="P72" s="97"/>
      <c r="Q72" s="83"/>
      <c r="R72" s="84" t="s">
        <v>9</v>
      </c>
      <c r="S72" s="82" t="s">
        <v>42</v>
      </c>
      <c r="T72" s="97"/>
      <c r="U72" s="83"/>
    </row>
    <row r="73" spans="1:21" ht="14.25" customHeight="1">
      <c r="A73" s="80" t="s">
        <v>9</v>
      </c>
      <c r="B73" s="81" t="s">
        <v>9</v>
      </c>
      <c r="C73" s="82" t="s">
        <v>42</v>
      </c>
      <c r="D73" s="97"/>
      <c r="E73" s="83"/>
      <c r="F73" s="84" t="s">
        <v>9</v>
      </c>
      <c r="G73" s="82" t="s">
        <v>42</v>
      </c>
      <c r="H73" s="97"/>
      <c r="I73" s="83"/>
      <c r="J73" s="84" t="s">
        <v>9</v>
      </c>
      <c r="K73" s="82" t="s">
        <v>42</v>
      </c>
      <c r="L73" s="97"/>
      <c r="M73" s="83"/>
      <c r="N73" s="84" t="s">
        <v>9</v>
      </c>
      <c r="O73" s="82" t="s">
        <v>42</v>
      </c>
      <c r="P73" s="97"/>
      <c r="Q73" s="83"/>
      <c r="R73" s="84" t="s">
        <v>9</v>
      </c>
      <c r="S73" s="82" t="s">
        <v>42</v>
      </c>
      <c r="T73" s="97"/>
      <c r="U73" s="83"/>
    </row>
    <row r="74" spans="1:21" ht="14.25" customHeight="1">
      <c r="A74" s="80" t="s">
        <v>9</v>
      </c>
      <c r="B74" s="81" t="s">
        <v>9</v>
      </c>
      <c r="C74" s="82" t="s">
        <v>42</v>
      </c>
      <c r="D74" s="97"/>
      <c r="E74" s="83"/>
      <c r="F74" s="84" t="s">
        <v>9</v>
      </c>
      <c r="G74" s="82" t="s">
        <v>42</v>
      </c>
      <c r="H74" s="97"/>
      <c r="I74" s="83"/>
      <c r="J74" s="84" t="s">
        <v>9</v>
      </c>
      <c r="K74" s="82" t="s">
        <v>42</v>
      </c>
      <c r="L74" s="97"/>
      <c r="M74" s="83"/>
      <c r="N74" s="84" t="s">
        <v>9</v>
      </c>
      <c r="O74" s="82" t="s">
        <v>444</v>
      </c>
      <c r="P74" s="97"/>
      <c r="Q74" s="83">
        <f>P74/0.09</f>
        <v>0</v>
      </c>
      <c r="R74" s="84" t="s">
        <v>9</v>
      </c>
      <c r="S74" s="82" t="s">
        <v>42</v>
      </c>
      <c r="T74" s="97"/>
      <c r="U74" s="83"/>
    </row>
    <row r="75" spans="1:21" ht="14.25" customHeight="1">
      <c r="A75" s="80" t="s">
        <v>9</v>
      </c>
      <c r="B75" s="81" t="s">
        <v>9</v>
      </c>
      <c r="C75" s="82" t="s">
        <v>42</v>
      </c>
      <c r="D75" s="97"/>
      <c r="E75" s="83"/>
      <c r="F75" s="84" t="s">
        <v>9</v>
      </c>
      <c r="G75" s="82" t="s">
        <v>42</v>
      </c>
      <c r="H75" s="97"/>
      <c r="I75" s="83"/>
      <c r="J75" s="84" t="s">
        <v>9</v>
      </c>
      <c r="K75" s="82" t="s">
        <v>42</v>
      </c>
      <c r="L75" s="97"/>
      <c r="M75" s="83"/>
      <c r="N75" s="84" t="s">
        <v>9</v>
      </c>
      <c r="O75" s="82" t="s">
        <v>94</v>
      </c>
      <c r="P75" s="97"/>
      <c r="Q75" s="83"/>
      <c r="R75" s="84" t="s">
        <v>9</v>
      </c>
      <c r="S75" s="82" t="s">
        <v>42</v>
      </c>
      <c r="T75" s="97"/>
      <c r="U75" s="83"/>
    </row>
    <row r="76" spans="1:21" ht="14.25" customHeight="1" thickBot="1">
      <c r="A76" s="85" t="s">
        <v>9</v>
      </c>
      <c r="B76" s="86" t="s">
        <v>9</v>
      </c>
      <c r="C76" s="87" t="s">
        <v>42</v>
      </c>
      <c r="D76" s="98"/>
      <c r="E76" s="88"/>
      <c r="F76" s="89" t="s">
        <v>9</v>
      </c>
      <c r="G76" s="90" t="s">
        <v>42</v>
      </c>
      <c r="H76" s="98"/>
      <c r="I76" s="88"/>
      <c r="J76" s="89" t="s">
        <v>9</v>
      </c>
      <c r="K76" s="90" t="s">
        <v>42</v>
      </c>
      <c r="L76" s="98"/>
      <c r="M76" s="88"/>
      <c r="N76" s="89" t="s">
        <v>9</v>
      </c>
      <c r="O76" s="90" t="s">
        <v>333</v>
      </c>
      <c r="P76" s="98"/>
      <c r="Q76" s="88"/>
      <c r="R76" s="89" t="s">
        <v>9</v>
      </c>
      <c r="S76" s="90" t="s">
        <v>42</v>
      </c>
      <c r="T76" s="98"/>
      <c r="U76" s="88"/>
    </row>
    <row r="77" spans="1:21" ht="14.25" customHeight="1" thickTop="1" thickBot="1">
      <c r="A77" s="118" t="s">
        <v>95</v>
      </c>
      <c r="B77" s="119"/>
      <c r="C77" s="91" t="s">
        <v>42</v>
      </c>
      <c r="D77" s="100"/>
      <c r="E77" s="92"/>
      <c r="F77" s="93" t="s">
        <v>9</v>
      </c>
      <c r="G77" s="94" t="s">
        <v>42</v>
      </c>
      <c r="H77" s="100"/>
      <c r="I77" s="92"/>
      <c r="J77" s="93" t="s">
        <v>9</v>
      </c>
      <c r="K77" s="94" t="s">
        <v>96</v>
      </c>
      <c r="L77" s="100"/>
      <c r="M77" s="92"/>
      <c r="N77" s="93" t="s">
        <v>9</v>
      </c>
      <c r="O77" s="94" t="s">
        <v>334</v>
      </c>
      <c r="P77" s="100"/>
      <c r="Q77" s="92"/>
      <c r="R77" s="93" t="s">
        <v>9</v>
      </c>
      <c r="S77" s="94" t="s">
        <v>96</v>
      </c>
      <c r="T77" s="100"/>
      <c r="U77" s="92"/>
    </row>
    <row r="78" spans="1:21" ht="14.25" customHeight="1" thickTop="1">
      <c r="A78" s="75" t="s">
        <v>99</v>
      </c>
      <c r="B78" s="120" t="s">
        <v>101</v>
      </c>
      <c r="C78" s="121"/>
      <c r="D78" s="121"/>
      <c r="E78" s="122"/>
      <c r="F78" s="120" t="s">
        <v>101</v>
      </c>
      <c r="G78" s="121"/>
      <c r="H78" s="121"/>
      <c r="I78" s="122"/>
      <c r="J78" s="120" t="s">
        <v>101</v>
      </c>
      <c r="K78" s="121"/>
      <c r="L78" s="121"/>
      <c r="M78" s="122"/>
      <c r="N78" s="120" t="s">
        <v>102</v>
      </c>
      <c r="O78" s="121"/>
      <c r="P78" s="121"/>
      <c r="Q78" s="122"/>
      <c r="R78" s="120" t="s">
        <v>101</v>
      </c>
      <c r="S78" s="121"/>
      <c r="T78" s="121"/>
      <c r="U78" s="122"/>
    </row>
    <row r="79" spans="1:21" ht="14.25" customHeight="1" thickBot="1">
      <c r="A79" s="85" t="s">
        <v>100</v>
      </c>
      <c r="B79" s="112" t="s">
        <v>445</v>
      </c>
      <c r="C79" s="113"/>
      <c r="D79" s="113"/>
      <c r="E79" s="114"/>
      <c r="F79" s="112" t="s">
        <v>446</v>
      </c>
      <c r="G79" s="113"/>
      <c r="H79" s="113"/>
      <c r="I79" s="114"/>
      <c r="J79" s="112" t="s">
        <v>447</v>
      </c>
      <c r="K79" s="113"/>
      <c r="L79" s="113"/>
      <c r="M79" s="114"/>
      <c r="N79" s="112" t="s">
        <v>448</v>
      </c>
      <c r="O79" s="113"/>
      <c r="P79" s="113"/>
      <c r="Q79" s="114"/>
      <c r="R79" s="112" t="s">
        <v>449</v>
      </c>
      <c r="S79" s="113"/>
      <c r="T79" s="113"/>
      <c r="U79" s="114"/>
    </row>
    <row r="80" spans="1:21" ht="18" customHeight="1" thickTop="1">
      <c r="A80" s="110" t="s">
        <v>103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</row>
  </sheetData>
  <mergeCells count="62">
    <mergeCell ref="N39:Q39"/>
    <mergeCell ref="R38:U38"/>
    <mergeCell ref="R39:U39"/>
    <mergeCell ref="A40:U40"/>
    <mergeCell ref="S4:U4"/>
    <mergeCell ref="S5:U5"/>
    <mergeCell ref="A37:B37"/>
    <mergeCell ref="B38:E38"/>
    <mergeCell ref="B39:E39"/>
    <mergeCell ref="F38:I38"/>
    <mergeCell ref="F39:I39"/>
    <mergeCell ref="J38:M38"/>
    <mergeCell ref="J39:M39"/>
    <mergeCell ref="N38:Q38"/>
    <mergeCell ref="C5:E5"/>
    <mergeCell ref="G4:I4"/>
    <mergeCell ref="A1:U1"/>
    <mergeCell ref="B2:N2"/>
    <mergeCell ref="O2:U2"/>
    <mergeCell ref="A3:A6"/>
    <mergeCell ref="B3:E3"/>
    <mergeCell ref="F3:I3"/>
    <mergeCell ref="J3:M3"/>
    <mergeCell ref="N3:Q3"/>
    <mergeCell ref="R3:U3"/>
    <mergeCell ref="C4:E4"/>
    <mergeCell ref="G5:I5"/>
    <mergeCell ref="K4:M4"/>
    <mergeCell ref="K5:M5"/>
    <mergeCell ref="O4:Q4"/>
    <mergeCell ref="O5:Q5"/>
    <mergeCell ref="A41:U41"/>
    <mergeCell ref="B42:N42"/>
    <mergeCell ref="O42:U42"/>
    <mergeCell ref="A43:A46"/>
    <mergeCell ref="B43:E43"/>
    <mergeCell ref="F43:I43"/>
    <mergeCell ref="J43:M43"/>
    <mergeCell ref="N43:Q43"/>
    <mergeCell ref="R43:U43"/>
    <mergeCell ref="C44:E44"/>
    <mergeCell ref="G44:I44"/>
    <mergeCell ref="K44:M44"/>
    <mergeCell ref="O44:Q44"/>
    <mergeCell ref="S44:U44"/>
    <mergeCell ref="C45:E45"/>
    <mergeCell ref="G45:I45"/>
    <mergeCell ref="K45:M45"/>
    <mergeCell ref="O45:Q45"/>
    <mergeCell ref="S45:U45"/>
    <mergeCell ref="A77:B77"/>
    <mergeCell ref="B78:E78"/>
    <mergeCell ref="F78:I78"/>
    <mergeCell ref="J78:M78"/>
    <mergeCell ref="N78:Q78"/>
    <mergeCell ref="R78:U78"/>
    <mergeCell ref="A80:U80"/>
    <mergeCell ref="B79:E79"/>
    <mergeCell ref="F79:I79"/>
    <mergeCell ref="J79:M79"/>
    <mergeCell ref="N79:Q79"/>
    <mergeCell ref="R79:U79"/>
  </mergeCells>
  <phoneticPr fontId="2" type="noConversion"/>
  <pageMargins left="0.1388888888888889" right="0.1388888888888889" top="0.1388888888888889" bottom="1.3888888888888888E-2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DFA06-3B4A-4CC7-A4FB-E342C1F6E349}">
  <dimension ref="A1:U80"/>
  <sheetViews>
    <sheetView showGridLines="0" topLeftCell="A41" zoomScale="85" zoomScaleNormal="85" workbookViewId="0">
      <selection activeCell="G48" sqref="G48"/>
    </sheetView>
  </sheetViews>
  <sheetFormatPr defaultRowHeight="16.2"/>
  <cols>
    <col min="1" max="1" width="2.77734375" style="2" customWidth="1"/>
    <col min="2" max="2" width="3.5546875" style="2" customWidth="1"/>
    <col min="3" max="3" width="14.109375" style="2" customWidth="1"/>
    <col min="4" max="5" width="5.33203125" style="2" customWidth="1"/>
    <col min="6" max="6" width="3.5546875" style="2" customWidth="1"/>
    <col min="7" max="7" width="14.109375" style="2" customWidth="1"/>
    <col min="8" max="9" width="5.33203125" style="2" customWidth="1"/>
    <col min="10" max="10" width="3.5546875" style="2" customWidth="1"/>
    <col min="11" max="11" width="14.109375" style="2" customWidth="1"/>
    <col min="12" max="13" width="5.33203125" style="2" customWidth="1"/>
    <col min="14" max="14" width="3.5546875" style="2" customWidth="1"/>
    <col min="15" max="15" width="14.109375" style="2" customWidth="1"/>
    <col min="16" max="17" width="5.33203125" style="2" customWidth="1"/>
    <col min="18" max="18" width="3.5546875" style="2" customWidth="1"/>
    <col min="19" max="19" width="14.109375" style="2" customWidth="1"/>
    <col min="20" max="21" width="5.33203125" style="2" customWidth="1"/>
    <col min="22" max="16384" width="8.88671875" style="2"/>
  </cols>
  <sheetData>
    <row r="1" spans="1:21" ht="19.95" customHeight="1">
      <c r="A1" s="131" t="s">
        <v>340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</row>
    <row r="2" spans="1:21" ht="19.95" customHeight="1" thickBot="1">
      <c r="A2" s="3" t="s">
        <v>149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3" t="s">
        <v>0</v>
      </c>
      <c r="P2" s="133"/>
      <c r="Q2" s="133"/>
      <c r="R2" s="133"/>
      <c r="S2" s="133"/>
      <c r="T2" s="133"/>
      <c r="U2" s="133"/>
    </row>
    <row r="3" spans="1:21" ht="16.05" customHeight="1" thickTop="1">
      <c r="A3" s="134" t="s">
        <v>1</v>
      </c>
      <c r="B3" s="136" t="s">
        <v>341</v>
      </c>
      <c r="C3" s="136"/>
      <c r="D3" s="136"/>
      <c r="E3" s="136"/>
      <c r="F3" s="137" t="s">
        <v>342</v>
      </c>
      <c r="G3" s="136"/>
      <c r="H3" s="136"/>
      <c r="I3" s="136"/>
      <c r="J3" s="137" t="s">
        <v>343</v>
      </c>
      <c r="K3" s="136"/>
      <c r="L3" s="136"/>
      <c r="M3" s="136"/>
      <c r="N3" s="137" t="s">
        <v>344</v>
      </c>
      <c r="O3" s="136"/>
      <c r="P3" s="136"/>
      <c r="Q3" s="136"/>
      <c r="R3" s="137" t="s">
        <v>345</v>
      </c>
      <c r="S3" s="136"/>
      <c r="T3" s="136"/>
      <c r="U3" s="138"/>
    </row>
    <row r="4" spans="1:21" ht="14.25" customHeight="1">
      <c r="A4" s="135"/>
      <c r="B4" s="4" t="s">
        <v>2</v>
      </c>
      <c r="C4" s="139" t="s">
        <v>155</v>
      </c>
      <c r="D4" s="139"/>
      <c r="E4" s="139"/>
      <c r="F4" s="5" t="s">
        <v>2</v>
      </c>
      <c r="G4" s="139" t="s">
        <v>155</v>
      </c>
      <c r="H4" s="139"/>
      <c r="I4" s="139"/>
      <c r="J4" s="5" t="s">
        <v>2</v>
      </c>
      <c r="K4" s="139" t="s">
        <v>155</v>
      </c>
      <c r="L4" s="139"/>
      <c r="M4" s="139"/>
      <c r="N4" s="5" t="s">
        <v>2</v>
      </c>
      <c r="O4" s="139" t="s">
        <v>155</v>
      </c>
      <c r="P4" s="139"/>
      <c r="Q4" s="139"/>
      <c r="R4" s="5" t="s">
        <v>2</v>
      </c>
      <c r="S4" s="139" t="s">
        <v>155</v>
      </c>
      <c r="T4" s="139"/>
      <c r="U4" s="148"/>
    </row>
    <row r="5" spans="1:21" ht="14.25" customHeight="1">
      <c r="A5" s="135"/>
      <c r="B5" s="4" t="s">
        <v>3</v>
      </c>
      <c r="C5" s="139" t="s">
        <v>4</v>
      </c>
      <c r="D5" s="139"/>
      <c r="E5" s="139"/>
      <c r="F5" s="5" t="s">
        <v>3</v>
      </c>
      <c r="G5" s="139" t="s">
        <v>5</v>
      </c>
      <c r="H5" s="139"/>
      <c r="I5" s="139"/>
      <c r="J5" s="5" t="s">
        <v>3</v>
      </c>
      <c r="K5" s="139" t="s">
        <v>104</v>
      </c>
      <c r="L5" s="139"/>
      <c r="M5" s="139"/>
      <c r="N5" s="5" t="s">
        <v>3</v>
      </c>
      <c r="O5" s="139" t="s">
        <v>6</v>
      </c>
      <c r="P5" s="139"/>
      <c r="Q5" s="139"/>
      <c r="R5" s="5" t="s">
        <v>3</v>
      </c>
      <c r="S5" s="149" t="s">
        <v>346</v>
      </c>
      <c r="T5" s="139"/>
      <c r="U5" s="148"/>
    </row>
    <row r="6" spans="1:21" ht="14.25" customHeight="1" thickBot="1">
      <c r="A6" s="135"/>
      <c r="B6" s="6" t="s">
        <v>7</v>
      </c>
      <c r="C6" s="7" t="s">
        <v>8</v>
      </c>
      <c r="D6" s="8" t="s">
        <v>157</v>
      </c>
      <c r="E6" s="36" t="s">
        <v>584</v>
      </c>
      <c r="F6" s="9" t="s">
        <v>7</v>
      </c>
      <c r="G6" s="10" t="s">
        <v>8</v>
      </c>
      <c r="H6" s="8" t="s">
        <v>157</v>
      </c>
      <c r="I6" s="36" t="s">
        <v>584</v>
      </c>
      <c r="J6" s="9" t="s">
        <v>7</v>
      </c>
      <c r="K6" s="10" t="s">
        <v>8</v>
      </c>
      <c r="L6" s="8" t="s">
        <v>157</v>
      </c>
      <c r="M6" s="36" t="s">
        <v>584</v>
      </c>
      <c r="N6" s="9" t="s">
        <v>7</v>
      </c>
      <c r="O6" s="35" t="s">
        <v>8</v>
      </c>
      <c r="P6" s="36" t="s">
        <v>157</v>
      </c>
      <c r="Q6" s="36" t="s">
        <v>584</v>
      </c>
      <c r="R6" s="9" t="s">
        <v>7</v>
      </c>
      <c r="S6" s="10" t="s">
        <v>8</v>
      </c>
      <c r="T6" s="8" t="s">
        <v>157</v>
      </c>
      <c r="U6" s="37" t="s">
        <v>584</v>
      </c>
    </row>
    <row r="7" spans="1:21" ht="14.25" customHeight="1" thickTop="1">
      <c r="A7" s="11" t="s">
        <v>9</v>
      </c>
      <c r="B7" s="12" t="s">
        <v>14</v>
      </c>
      <c r="C7" s="13" t="s">
        <v>15</v>
      </c>
      <c r="D7" s="14">
        <v>150</v>
      </c>
      <c r="E7" s="31">
        <f>D7/3.7</f>
        <v>40.54054054054054</v>
      </c>
      <c r="F7" s="15" t="s">
        <v>105</v>
      </c>
      <c r="G7" s="13" t="s">
        <v>106</v>
      </c>
      <c r="H7" s="14">
        <v>222</v>
      </c>
      <c r="I7" s="31">
        <f>H7/3.7</f>
        <v>60</v>
      </c>
      <c r="J7" s="15" t="s">
        <v>105</v>
      </c>
      <c r="K7" s="13" t="s">
        <v>347</v>
      </c>
      <c r="L7" s="38">
        <v>105</v>
      </c>
      <c r="M7" s="31">
        <f>L7/3.7</f>
        <v>28.378378378378375</v>
      </c>
      <c r="N7" s="15" t="s">
        <v>105</v>
      </c>
      <c r="O7" s="13" t="s">
        <v>348</v>
      </c>
      <c r="P7" s="14" t="s">
        <v>272</v>
      </c>
      <c r="Q7" s="31">
        <v>75</v>
      </c>
      <c r="R7" s="15" t="s">
        <v>107</v>
      </c>
      <c r="S7" s="13" t="s">
        <v>16</v>
      </c>
      <c r="T7" s="14">
        <v>222</v>
      </c>
      <c r="U7" s="31">
        <f>T7/3.7</f>
        <v>60</v>
      </c>
    </row>
    <row r="8" spans="1:21" ht="14.25" customHeight="1">
      <c r="A8" s="16" t="s">
        <v>17</v>
      </c>
      <c r="B8" s="17" t="s">
        <v>21</v>
      </c>
      <c r="C8" s="18" t="s">
        <v>24</v>
      </c>
      <c r="D8" s="19">
        <v>69</v>
      </c>
      <c r="E8" s="32">
        <f t="shared" ref="E8:E28" si="0">D8/3.7</f>
        <v>18.648648648648649</v>
      </c>
      <c r="F8" s="20" t="s">
        <v>108</v>
      </c>
      <c r="G8" s="18" t="s">
        <v>349</v>
      </c>
      <c r="H8" s="19">
        <v>65</v>
      </c>
      <c r="I8" s="32">
        <f t="shared" ref="I8:I27" si="1">H8/3.7</f>
        <v>17.567567567567568</v>
      </c>
      <c r="J8" s="20" t="s">
        <v>350</v>
      </c>
      <c r="K8" s="18" t="s">
        <v>53</v>
      </c>
      <c r="L8" s="19">
        <v>60</v>
      </c>
      <c r="M8" s="32">
        <f t="shared" ref="M8:M36" si="2">L8/3.7</f>
        <v>16.216216216216214</v>
      </c>
      <c r="N8" s="20" t="s">
        <v>109</v>
      </c>
      <c r="O8" s="18" t="s">
        <v>42</v>
      </c>
      <c r="P8" s="19"/>
      <c r="Q8" s="32"/>
      <c r="R8" s="20" t="s">
        <v>351</v>
      </c>
      <c r="S8" s="18" t="s">
        <v>25</v>
      </c>
      <c r="T8" s="19">
        <v>115</v>
      </c>
      <c r="U8" s="32">
        <f t="shared" ref="U8:U26" si="3">T8/3.7</f>
        <v>31.081081081081081</v>
      </c>
    </row>
    <row r="9" spans="1:21" ht="14.25" customHeight="1">
      <c r="A9" s="16" t="s">
        <v>9</v>
      </c>
      <c r="B9" s="17" t="s">
        <v>40</v>
      </c>
      <c r="C9" s="18" t="s">
        <v>110</v>
      </c>
      <c r="D9" s="19">
        <v>85</v>
      </c>
      <c r="E9" s="32">
        <f t="shared" si="0"/>
        <v>22.972972972972972</v>
      </c>
      <c r="F9" s="20" t="s">
        <v>34</v>
      </c>
      <c r="G9" s="18" t="s">
        <v>70</v>
      </c>
      <c r="H9" s="19">
        <v>12</v>
      </c>
      <c r="I9" s="32">
        <f t="shared" si="1"/>
        <v>3.243243243243243</v>
      </c>
      <c r="J9" s="20" t="s">
        <v>310</v>
      </c>
      <c r="K9" s="18" t="s">
        <v>111</v>
      </c>
      <c r="L9" s="19">
        <v>3</v>
      </c>
      <c r="M9" s="32">
        <f t="shared" si="2"/>
        <v>0.81081081081081074</v>
      </c>
      <c r="N9" s="20" t="s">
        <v>352</v>
      </c>
      <c r="O9" s="18" t="s">
        <v>42</v>
      </c>
      <c r="P9" s="19"/>
      <c r="Q9" s="32"/>
      <c r="R9" s="20" t="s">
        <v>277</v>
      </c>
      <c r="S9" s="18" t="s">
        <v>33</v>
      </c>
      <c r="T9" s="19">
        <v>20</v>
      </c>
      <c r="U9" s="32">
        <f t="shared" si="3"/>
        <v>5.4054054054054053</v>
      </c>
    </row>
    <row r="10" spans="1:21" ht="14.25" customHeight="1">
      <c r="A10" s="16" t="s">
        <v>9</v>
      </c>
      <c r="B10" s="17" t="s">
        <v>288</v>
      </c>
      <c r="C10" s="18" t="s">
        <v>25</v>
      </c>
      <c r="D10" s="19">
        <v>30</v>
      </c>
      <c r="E10" s="32">
        <f t="shared" si="0"/>
        <v>8.108108108108107</v>
      </c>
      <c r="F10" s="20" t="s">
        <v>353</v>
      </c>
      <c r="G10" s="18" t="s">
        <v>27</v>
      </c>
      <c r="H10" s="19">
        <v>3</v>
      </c>
      <c r="I10" s="32">
        <f t="shared" si="1"/>
        <v>0.81081081081081074</v>
      </c>
      <c r="J10" s="20" t="s">
        <v>354</v>
      </c>
      <c r="K10" s="18" t="s">
        <v>355</v>
      </c>
      <c r="L10" s="19">
        <v>2</v>
      </c>
      <c r="M10" s="32">
        <f t="shared" si="2"/>
        <v>0.54054054054054046</v>
      </c>
      <c r="N10" s="20" t="s">
        <v>356</v>
      </c>
      <c r="O10" s="18" t="s">
        <v>42</v>
      </c>
      <c r="P10" s="19"/>
      <c r="Q10" s="32"/>
      <c r="R10" s="20" t="s">
        <v>357</v>
      </c>
      <c r="S10" s="18" t="s">
        <v>358</v>
      </c>
      <c r="T10" s="19" t="s">
        <v>112</v>
      </c>
      <c r="U10" s="32"/>
    </row>
    <row r="11" spans="1:21" ht="14.25" customHeight="1">
      <c r="A11" s="16" t="s">
        <v>9</v>
      </c>
      <c r="B11" s="17" t="s">
        <v>9</v>
      </c>
      <c r="C11" s="18" t="s">
        <v>44</v>
      </c>
      <c r="D11" s="19" t="s">
        <v>45</v>
      </c>
      <c r="E11" s="32">
        <f>12/3.7</f>
        <v>3.243243243243243</v>
      </c>
      <c r="F11" s="20" t="s">
        <v>9</v>
      </c>
      <c r="G11" s="18" t="s">
        <v>111</v>
      </c>
      <c r="H11" s="19">
        <v>2</v>
      </c>
      <c r="I11" s="32">
        <f t="shared" si="1"/>
        <v>0.54054054054054046</v>
      </c>
      <c r="J11" s="20" t="s">
        <v>9</v>
      </c>
      <c r="K11" s="18" t="s">
        <v>290</v>
      </c>
      <c r="L11" s="19" t="s">
        <v>87</v>
      </c>
      <c r="M11" s="32">
        <f>48/3.7</f>
        <v>12.972972972972972</v>
      </c>
      <c r="N11" s="20" t="s">
        <v>28</v>
      </c>
      <c r="O11" s="18" t="s">
        <v>42</v>
      </c>
      <c r="P11" s="19"/>
      <c r="Q11" s="32"/>
      <c r="R11" s="20" t="s">
        <v>9</v>
      </c>
      <c r="S11" s="18" t="s">
        <v>42</v>
      </c>
      <c r="T11" s="19"/>
      <c r="U11" s="32"/>
    </row>
    <row r="12" spans="1:21" ht="14.25" customHeight="1">
      <c r="A12" s="16" t="s">
        <v>23</v>
      </c>
      <c r="B12" s="17" t="s">
        <v>9</v>
      </c>
      <c r="C12" s="18" t="s">
        <v>27</v>
      </c>
      <c r="D12" s="19">
        <v>3</v>
      </c>
      <c r="E12" s="32">
        <f t="shared" si="0"/>
        <v>0.81081081081081074</v>
      </c>
      <c r="F12" s="20" t="s">
        <v>9</v>
      </c>
      <c r="G12" s="18" t="s">
        <v>293</v>
      </c>
      <c r="H12" s="19">
        <v>5</v>
      </c>
      <c r="I12" s="32">
        <f t="shared" si="1"/>
        <v>1.3513513513513513</v>
      </c>
      <c r="J12" s="20" t="s">
        <v>9</v>
      </c>
      <c r="K12" s="18" t="s">
        <v>359</v>
      </c>
      <c r="L12" s="19">
        <v>16</v>
      </c>
      <c r="M12" s="32">
        <f t="shared" si="2"/>
        <v>4.3243243243243237</v>
      </c>
      <c r="N12" s="20" t="s">
        <v>113</v>
      </c>
      <c r="O12" s="18" t="s">
        <v>42</v>
      </c>
      <c r="P12" s="19"/>
      <c r="Q12" s="32"/>
      <c r="R12" s="20" t="s">
        <v>9</v>
      </c>
      <c r="S12" s="18" t="s">
        <v>42</v>
      </c>
      <c r="T12" s="19"/>
      <c r="U12" s="32"/>
    </row>
    <row r="13" spans="1:21" ht="14.25" customHeight="1" thickBot="1">
      <c r="A13" s="21" t="s">
        <v>9</v>
      </c>
      <c r="B13" s="22" t="s">
        <v>9</v>
      </c>
      <c r="C13" s="23" t="s">
        <v>50</v>
      </c>
      <c r="D13" s="24" t="s">
        <v>51</v>
      </c>
      <c r="E13" s="33">
        <f>18/3.7</f>
        <v>4.8648648648648649</v>
      </c>
      <c r="F13" s="25" t="s">
        <v>9</v>
      </c>
      <c r="G13" s="26" t="s">
        <v>42</v>
      </c>
      <c r="H13" s="24"/>
      <c r="I13" s="33">
        <f t="shared" si="1"/>
        <v>0</v>
      </c>
      <c r="J13" s="25" t="s">
        <v>9</v>
      </c>
      <c r="K13" s="26" t="s">
        <v>293</v>
      </c>
      <c r="L13" s="24">
        <v>5</v>
      </c>
      <c r="M13" s="33">
        <f t="shared" si="2"/>
        <v>1.3513513513513513</v>
      </c>
      <c r="N13" s="25" t="s">
        <v>9</v>
      </c>
      <c r="O13" s="26" t="s">
        <v>42</v>
      </c>
      <c r="P13" s="24"/>
      <c r="Q13" s="33"/>
      <c r="R13" s="25" t="s">
        <v>9</v>
      </c>
      <c r="S13" s="26" t="s">
        <v>42</v>
      </c>
      <c r="T13" s="24"/>
      <c r="U13" s="33"/>
    </row>
    <row r="14" spans="1:21" ht="14.25" customHeight="1" thickTop="1">
      <c r="A14" s="16" t="s">
        <v>9</v>
      </c>
      <c r="B14" s="17" t="s">
        <v>360</v>
      </c>
      <c r="C14" s="13" t="s">
        <v>361</v>
      </c>
      <c r="D14" s="14" t="s">
        <v>362</v>
      </c>
      <c r="E14" s="31">
        <f>15/3.7</f>
        <v>4.0540540540540535</v>
      </c>
      <c r="F14" s="20" t="s">
        <v>114</v>
      </c>
      <c r="G14" s="13" t="s">
        <v>53</v>
      </c>
      <c r="H14" s="14">
        <v>15</v>
      </c>
      <c r="I14" s="31">
        <f t="shared" si="1"/>
        <v>4.0540540540540535</v>
      </c>
      <c r="J14" s="20" t="s">
        <v>21</v>
      </c>
      <c r="K14" s="13" t="s">
        <v>54</v>
      </c>
      <c r="L14" s="14">
        <v>270</v>
      </c>
      <c r="M14" s="31">
        <f t="shared" si="2"/>
        <v>72.972972972972968</v>
      </c>
      <c r="N14" s="20" t="s">
        <v>363</v>
      </c>
      <c r="O14" s="13" t="s">
        <v>115</v>
      </c>
      <c r="P14" s="14">
        <v>125</v>
      </c>
      <c r="Q14" s="31">
        <f t="shared" ref="Q14:Q34" si="4">P14/3.7</f>
        <v>33.783783783783782</v>
      </c>
      <c r="R14" s="20" t="s">
        <v>364</v>
      </c>
      <c r="S14" s="13" t="s">
        <v>106</v>
      </c>
      <c r="T14" s="14">
        <v>36</v>
      </c>
      <c r="U14" s="31">
        <f t="shared" si="3"/>
        <v>9.7297297297297298</v>
      </c>
    </row>
    <row r="15" spans="1:21" ht="14.25" customHeight="1">
      <c r="A15" s="16" t="s">
        <v>57</v>
      </c>
      <c r="B15" s="17" t="s">
        <v>365</v>
      </c>
      <c r="C15" s="18" t="s">
        <v>116</v>
      </c>
      <c r="D15" s="19">
        <v>12</v>
      </c>
      <c r="E15" s="32">
        <f t="shared" si="0"/>
        <v>3.243243243243243</v>
      </c>
      <c r="F15" s="20" t="s">
        <v>117</v>
      </c>
      <c r="G15" s="18" t="s">
        <v>118</v>
      </c>
      <c r="H15" s="19">
        <v>9</v>
      </c>
      <c r="I15" s="32">
        <f t="shared" si="1"/>
        <v>2.4324324324324325</v>
      </c>
      <c r="J15" s="20" t="s">
        <v>311</v>
      </c>
      <c r="K15" s="18" t="s">
        <v>366</v>
      </c>
      <c r="L15" s="19" t="s">
        <v>367</v>
      </c>
      <c r="M15" s="32">
        <f>4/3.7</f>
        <v>1.0810810810810809</v>
      </c>
      <c r="N15" s="20" t="s">
        <v>368</v>
      </c>
      <c r="O15" s="18" t="s">
        <v>369</v>
      </c>
      <c r="P15" s="19">
        <v>135</v>
      </c>
      <c r="Q15" s="32">
        <f t="shared" si="4"/>
        <v>36.486486486486484</v>
      </c>
      <c r="R15" s="20" t="s">
        <v>370</v>
      </c>
      <c r="S15" s="18" t="s">
        <v>31</v>
      </c>
      <c r="T15" s="19">
        <v>154</v>
      </c>
      <c r="U15" s="32">
        <f t="shared" si="3"/>
        <v>41.621621621621621</v>
      </c>
    </row>
    <row r="16" spans="1:21" ht="14.25" customHeight="1">
      <c r="A16" s="16" t="s">
        <v>9</v>
      </c>
      <c r="B16" s="17" t="s">
        <v>82</v>
      </c>
      <c r="C16" s="18" t="s">
        <v>32</v>
      </c>
      <c r="D16" s="19">
        <v>280</v>
      </c>
      <c r="E16" s="32">
        <f t="shared" si="0"/>
        <v>75.675675675675677</v>
      </c>
      <c r="F16" s="20" t="s">
        <v>119</v>
      </c>
      <c r="G16" s="18" t="s">
        <v>120</v>
      </c>
      <c r="H16" s="19">
        <v>295</v>
      </c>
      <c r="I16" s="32">
        <f t="shared" si="1"/>
        <v>79.729729729729726</v>
      </c>
      <c r="J16" s="20" t="s">
        <v>69</v>
      </c>
      <c r="K16" s="18" t="s">
        <v>371</v>
      </c>
      <c r="L16" s="19">
        <v>2</v>
      </c>
      <c r="M16" s="32">
        <f t="shared" si="2"/>
        <v>0.54054054054054046</v>
      </c>
      <c r="N16" s="20" t="s">
        <v>60</v>
      </c>
      <c r="O16" s="18" t="s">
        <v>372</v>
      </c>
      <c r="P16" s="19">
        <v>20</v>
      </c>
      <c r="Q16" s="32">
        <f t="shared" si="4"/>
        <v>5.4054054054054053</v>
      </c>
      <c r="R16" s="20" t="s">
        <v>318</v>
      </c>
      <c r="S16" s="18" t="s">
        <v>25</v>
      </c>
      <c r="T16" s="19">
        <v>50</v>
      </c>
      <c r="U16" s="32">
        <f t="shared" si="3"/>
        <v>13.513513513513512</v>
      </c>
    </row>
    <row r="17" spans="1:21" ht="14.25" customHeight="1">
      <c r="A17" s="16" t="s">
        <v>9</v>
      </c>
      <c r="B17" s="17" t="s">
        <v>23</v>
      </c>
      <c r="C17" s="18" t="s">
        <v>33</v>
      </c>
      <c r="D17" s="19">
        <v>20</v>
      </c>
      <c r="E17" s="32">
        <f t="shared" si="0"/>
        <v>5.4054054054054053</v>
      </c>
      <c r="F17" s="20" t="s">
        <v>121</v>
      </c>
      <c r="G17" s="18" t="s">
        <v>44</v>
      </c>
      <c r="H17" s="19" t="s">
        <v>373</v>
      </c>
      <c r="I17" s="32">
        <f>18/3.7</f>
        <v>4.8648648648648649</v>
      </c>
      <c r="J17" s="20" t="s">
        <v>9</v>
      </c>
      <c r="K17" s="18" t="s">
        <v>374</v>
      </c>
      <c r="L17" s="19">
        <v>1</v>
      </c>
      <c r="M17" s="32">
        <f t="shared" si="2"/>
        <v>0.27027027027027023</v>
      </c>
      <c r="N17" s="20" t="s">
        <v>375</v>
      </c>
      <c r="O17" s="18" t="s">
        <v>27</v>
      </c>
      <c r="P17" s="19">
        <v>2</v>
      </c>
      <c r="Q17" s="32">
        <f t="shared" si="4"/>
        <v>0.54054054054054046</v>
      </c>
      <c r="R17" s="20" t="s">
        <v>23</v>
      </c>
      <c r="S17" s="18" t="s">
        <v>33</v>
      </c>
      <c r="T17" s="19">
        <v>25</v>
      </c>
      <c r="U17" s="32">
        <f t="shared" si="3"/>
        <v>6.7567567567567561</v>
      </c>
    </row>
    <row r="18" spans="1:21" ht="14.25" customHeight="1">
      <c r="A18" s="16" t="s">
        <v>9</v>
      </c>
      <c r="B18" s="17" t="s">
        <v>9</v>
      </c>
      <c r="C18" s="18" t="s">
        <v>376</v>
      </c>
      <c r="D18" s="19" t="s">
        <v>377</v>
      </c>
      <c r="E18" s="32">
        <f>0.5*20/3.7</f>
        <v>2.7027027027027026</v>
      </c>
      <c r="F18" s="20" t="s">
        <v>9</v>
      </c>
      <c r="G18" s="18" t="s">
        <v>33</v>
      </c>
      <c r="H18" s="19">
        <v>20</v>
      </c>
      <c r="I18" s="32">
        <f t="shared" si="1"/>
        <v>5.4054054054054053</v>
      </c>
      <c r="J18" s="20" t="s">
        <v>9</v>
      </c>
      <c r="K18" s="18" t="s">
        <v>41</v>
      </c>
      <c r="L18" s="19" t="s">
        <v>29</v>
      </c>
      <c r="M18" s="32"/>
      <c r="N18" s="20" t="s">
        <v>9</v>
      </c>
      <c r="O18" s="18" t="s">
        <v>48</v>
      </c>
      <c r="P18" s="19">
        <v>2</v>
      </c>
      <c r="Q18" s="32">
        <f t="shared" si="4"/>
        <v>0.54054054054054046</v>
      </c>
      <c r="R18" s="20" t="s">
        <v>9</v>
      </c>
      <c r="S18" s="18" t="s">
        <v>27</v>
      </c>
      <c r="T18" s="19">
        <v>2</v>
      </c>
      <c r="U18" s="32">
        <f t="shared" si="3"/>
        <v>0.54054054054054046</v>
      </c>
    </row>
    <row r="19" spans="1:21" ht="14.25" customHeight="1">
      <c r="A19" s="16" t="s">
        <v>23</v>
      </c>
      <c r="B19" s="17" t="s">
        <v>9</v>
      </c>
      <c r="C19" s="18" t="s">
        <v>378</v>
      </c>
      <c r="D19" s="19" t="s">
        <v>379</v>
      </c>
      <c r="E19" s="32"/>
      <c r="F19" s="20" t="s">
        <v>9</v>
      </c>
      <c r="G19" s="18" t="s">
        <v>27</v>
      </c>
      <c r="H19" s="19">
        <v>2</v>
      </c>
      <c r="I19" s="32">
        <f t="shared" si="1"/>
        <v>0.54054054054054046</v>
      </c>
      <c r="J19" s="20" t="s">
        <v>9</v>
      </c>
      <c r="K19" s="18" t="s">
        <v>380</v>
      </c>
      <c r="L19" s="19"/>
      <c r="M19" s="32"/>
      <c r="N19" s="20" t="s">
        <v>9</v>
      </c>
      <c r="O19" s="18" t="s">
        <v>381</v>
      </c>
      <c r="P19" s="19" t="s">
        <v>112</v>
      </c>
      <c r="Q19" s="32"/>
      <c r="R19" s="20" t="s">
        <v>9</v>
      </c>
      <c r="S19" s="18" t="s">
        <v>382</v>
      </c>
      <c r="T19" s="19">
        <v>5</v>
      </c>
      <c r="U19" s="32">
        <f t="shared" si="3"/>
        <v>1.3513513513513513</v>
      </c>
    </row>
    <row r="20" spans="1:21" ht="14.25" customHeight="1" thickBot="1">
      <c r="A20" s="21" t="s">
        <v>9</v>
      </c>
      <c r="B20" s="22" t="s">
        <v>9</v>
      </c>
      <c r="C20" s="23" t="s">
        <v>583</v>
      </c>
      <c r="D20" s="24" t="s">
        <v>373</v>
      </c>
      <c r="E20" s="33"/>
      <c r="F20" s="25" t="s">
        <v>9</v>
      </c>
      <c r="G20" s="26" t="s">
        <v>42</v>
      </c>
      <c r="H20" s="24"/>
      <c r="I20" s="33">
        <f t="shared" si="1"/>
        <v>0</v>
      </c>
      <c r="J20" s="25" t="s">
        <v>9</v>
      </c>
      <c r="K20" s="26" t="s">
        <v>42</v>
      </c>
      <c r="L20" s="24"/>
      <c r="M20" s="33"/>
      <c r="N20" s="25" t="s">
        <v>9</v>
      </c>
      <c r="O20" s="26" t="s">
        <v>42</v>
      </c>
      <c r="P20" s="24"/>
      <c r="Q20" s="33"/>
      <c r="R20" s="25" t="s">
        <v>9</v>
      </c>
      <c r="S20" s="26" t="s">
        <v>42</v>
      </c>
      <c r="T20" s="24"/>
      <c r="U20" s="33"/>
    </row>
    <row r="21" spans="1:21" ht="14.25" customHeight="1" thickTop="1">
      <c r="A21" s="16" t="s">
        <v>9</v>
      </c>
      <c r="B21" s="17" t="s">
        <v>72</v>
      </c>
      <c r="C21" s="13" t="s">
        <v>586</v>
      </c>
      <c r="D21" s="14">
        <v>190</v>
      </c>
      <c r="E21" s="31">
        <f t="shared" si="0"/>
        <v>51.351351351351347</v>
      </c>
      <c r="F21" s="20" t="s">
        <v>73</v>
      </c>
      <c r="G21" s="13" t="s">
        <v>585</v>
      </c>
      <c r="H21" s="14">
        <v>170</v>
      </c>
      <c r="I21" s="31">
        <f t="shared" si="1"/>
        <v>45.945945945945944</v>
      </c>
      <c r="J21" s="20" t="s">
        <v>73</v>
      </c>
      <c r="K21" s="13" t="s">
        <v>585</v>
      </c>
      <c r="L21" s="14">
        <v>170</v>
      </c>
      <c r="M21" s="31">
        <f t="shared" si="2"/>
        <v>45.945945945945944</v>
      </c>
      <c r="N21" s="20" t="s">
        <v>73</v>
      </c>
      <c r="O21" s="13" t="s">
        <v>585</v>
      </c>
      <c r="P21" s="14">
        <v>170</v>
      </c>
      <c r="Q21" s="31">
        <f t="shared" si="4"/>
        <v>45.945945945945944</v>
      </c>
      <c r="R21" s="20" t="s">
        <v>73</v>
      </c>
      <c r="S21" s="13" t="s">
        <v>585</v>
      </c>
      <c r="T21" s="14">
        <v>170</v>
      </c>
      <c r="U21" s="31">
        <f t="shared" si="3"/>
        <v>45.945945945945944</v>
      </c>
    </row>
    <row r="22" spans="1:21" ht="14.25" customHeight="1">
      <c r="A22" s="16" t="s">
        <v>75</v>
      </c>
      <c r="B22" s="17" t="s">
        <v>76</v>
      </c>
      <c r="C22" s="18" t="s">
        <v>77</v>
      </c>
      <c r="D22" s="19">
        <v>2</v>
      </c>
      <c r="E22" s="32">
        <f t="shared" si="0"/>
        <v>0.54054054054054046</v>
      </c>
      <c r="F22" s="20" t="s">
        <v>78</v>
      </c>
      <c r="G22" s="18" t="s">
        <v>77</v>
      </c>
      <c r="H22" s="19">
        <v>2</v>
      </c>
      <c r="I22" s="32">
        <f t="shared" si="1"/>
        <v>0.54054054054054046</v>
      </c>
      <c r="J22" s="20" t="s">
        <v>78</v>
      </c>
      <c r="K22" s="18" t="s">
        <v>77</v>
      </c>
      <c r="L22" s="19">
        <v>2</v>
      </c>
      <c r="M22" s="32">
        <f t="shared" si="2"/>
        <v>0.54054054054054046</v>
      </c>
      <c r="N22" s="20" t="s">
        <v>78</v>
      </c>
      <c r="O22" s="18" t="s">
        <v>77</v>
      </c>
      <c r="P22" s="19">
        <v>2</v>
      </c>
      <c r="Q22" s="32">
        <f t="shared" si="4"/>
        <v>0.54054054054054046</v>
      </c>
      <c r="R22" s="20" t="s">
        <v>78</v>
      </c>
      <c r="S22" s="18" t="s">
        <v>77</v>
      </c>
      <c r="T22" s="19">
        <v>2</v>
      </c>
      <c r="U22" s="32">
        <f t="shared" si="3"/>
        <v>0.54054054054054046</v>
      </c>
    </row>
    <row r="23" spans="1:21" ht="14.25" customHeight="1">
      <c r="A23" s="16" t="s">
        <v>23</v>
      </c>
      <c r="B23" s="17" t="s">
        <v>79</v>
      </c>
      <c r="C23" s="18" t="s">
        <v>42</v>
      </c>
      <c r="D23" s="19"/>
      <c r="E23" s="32"/>
      <c r="F23" s="20" t="s">
        <v>587</v>
      </c>
      <c r="G23" s="18" t="s">
        <v>42</v>
      </c>
      <c r="H23" s="19"/>
      <c r="I23" s="32"/>
      <c r="J23" s="20" t="s">
        <v>587</v>
      </c>
      <c r="K23" s="18" t="s">
        <v>42</v>
      </c>
      <c r="L23" s="19"/>
      <c r="M23" s="32"/>
      <c r="N23" s="20" t="s">
        <v>587</v>
      </c>
      <c r="O23" s="18" t="s">
        <v>42</v>
      </c>
      <c r="P23" s="19"/>
      <c r="Q23" s="32"/>
      <c r="R23" s="20" t="s">
        <v>587</v>
      </c>
      <c r="S23" s="18" t="s">
        <v>42</v>
      </c>
      <c r="T23" s="19"/>
      <c r="U23" s="32"/>
    </row>
    <row r="24" spans="1:21" ht="14.25" customHeight="1" thickBot="1">
      <c r="A24" s="21" t="s">
        <v>9</v>
      </c>
      <c r="B24" s="22" t="s">
        <v>81</v>
      </c>
      <c r="C24" s="23" t="s">
        <v>42</v>
      </c>
      <c r="D24" s="24"/>
      <c r="E24" s="33"/>
      <c r="F24" s="25" t="s">
        <v>588</v>
      </c>
      <c r="G24" s="26" t="s">
        <v>42</v>
      </c>
      <c r="H24" s="24"/>
      <c r="I24" s="33"/>
      <c r="J24" s="25" t="s">
        <v>588</v>
      </c>
      <c r="K24" s="26" t="s">
        <v>42</v>
      </c>
      <c r="L24" s="24"/>
      <c r="M24" s="33"/>
      <c r="N24" s="25" t="s">
        <v>588</v>
      </c>
      <c r="O24" s="26" t="s">
        <v>42</v>
      </c>
      <c r="P24" s="24"/>
      <c r="Q24" s="33"/>
      <c r="R24" s="25" t="s">
        <v>588</v>
      </c>
      <c r="S24" s="26" t="s">
        <v>42</v>
      </c>
      <c r="T24" s="24"/>
      <c r="U24" s="33"/>
    </row>
    <row r="25" spans="1:21" ht="14.25" customHeight="1" thickTop="1">
      <c r="A25" s="16" t="s">
        <v>9</v>
      </c>
      <c r="B25" s="17" t="s">
        <v>123</v>
      </c>
      <c r="C25" s="13" t="s">
        <v>124</v>
      </c>
      <c r="D25" s="14">
        <v>147</v>
      </c>
      <c r="E25" s="31">
        <f t="shared" si="0"/>
        <v>39.729729729729726</v>
      </c>
      <c r="F25" s="20" t="s">
        <v>119</v>
      </c>
      <c r="G25" s="13" t="s">
        <v>125</v>
      </c>
      <c r="H25" s="14" t="s">
        <v>126</v>
      </c>
      <c r="I25" s="31">
        <f>30/3.7</f>
        <v>8.108108108108107</v>
      </c>
      <c r="J25" s="20" t="s">
        <v>28</v>
      </c>
      <c r="K25" s="13" t="s">
        <v>127</v>
      </c>
      <c r="L25" s="14" t="s">
        <v>128</v>
      </c>
      <c r="M25" s="31">
        <f>39/3.7</f>
        <v>10.54054054054054</v>
      </c>
      <c r="N25" s="20" t="s">
        <v>383</v>
      </c>
      <c r="O25" s="13" t="s">
        <v>384</v>
      </c>
      <c r="P25" s="39">
        <v>25</v>
      </c>
      <c r="Q25" s="31">
        <f t="shared" si="4"/>
        <v>6.7567567567567561</v>
      </c>
      <c r="R25" s="20" t="s">
        <v>129</v>
      </c>
      <c r="S25" s="13" t="s">
        <v>130</v>
      </c>
      <c r="T25" s="14" t="s">
        <v>93</v>
      </c>
      <c r="U25" s="31">
        <f>30/3.7</f>
        <v>8.108108108108107</v>
      </c>
    </row>
    <row r="26" spans="1:21" ht="14.25" customHeight="1">
      <c r="A26" s="16" t="s">
        <v>47</v>
      </c>
      <c r="B26" s="17" t="s">
        <v>117</v>
      </c>
      <c r="C26" s="18" t="s">
        <v>70</v>
      </c>
      <c r="D26" s="19">
        <v>12</v>
      </c>
      <c r="E26" s="32">
        <f t="shared" si="0"/>
        <v>3.243243243243243</v>
      </c>
      <c r="F26" s="20" t="s">
        <v>385</v>
      </c>
      <c r="G26" s="18" t="s">
        <v>84</v>
      </c>
      <c r="H26" s="19">
        <v>90</v>
      </c>
      <c r="I26" s="32">
        <f t="shared" si="1"/>
        <v>24.324324324324323</v>
      </c>
      <c r="J26" s="20" t="s">
        <v>131</v>
      </c>
      <c r="K26" s="18" t="s">
        <v>19</v>
      </c>
      <c r="L26" s="19">
        <v>106</v>
      </c>
      <c r="M26" s="32">
        <f t="shared" si="2"/>
        <v>28.648648648648646</v>
      </c>
      <c r="N26" s="20" t="s">
        <v>386</v>
      </c>
      <c r="O26" s="18" t="s">
        <v>387</v>
      </c>
      <c r="P26" s="41">
        <v>20</v>
      </c>
      <c r="Q26" s="32">
        <f t="shared" si="4"/>
        <v>5.4054054054054053</v>
      </c>
      <c r="R26" s="20" t="s">
        <v>63</v>
      </c>
      <c r="S26" s="18" t="s">
        <v>388</v>
      </c>
      <c r="T26" s="19">
        <v>30</v>
      </c>
      <c r="U26" s="32">
        <f t="shared" si="3"/>
        <v>8.108108108108107</v>
      </c>
    </row>
    <row r="27" spans="1:21" ht="14.25" customHeight="1">
      <c r="A27" s="16" t="s">
        <v>9</v>
      </c>
      <c r="B27" s="17" t="s">
        <v>47</v>
      </c>
      <c r="C27" s="18" t="s">
        <v>77</v>
      </c>
      <c r="D27" s="19">
        <v>1</v>
      </c>
      <c r="E27" s="32">
        <f t="shared" si="0"/>
        <v>0.27027027027027023</v>
      </c>
      <c r="F27" s="20" t="s">
        <v>90</v>
      </c>
      <c r="G27" s="18" t="s">
        <v>89</v>
      </c>
      <c r="H27" s="19">
        <v>15</v>
      </c>
      <c r="I27" s="32">
        <f t="shared" si="1"/>
        <v>4.0540540540540535</v>
      </c>
      <c r="J27" s="20" t="s">
        <v>47</v>
      </c>
      <c r="K27" s="18" t="s">
        <v>42</v>
      </c>
      <c r="L27" s="19"/>
      <c r="M27" s="32"/>
      <c r="N27" s="20" t="s">
        <v>47</v>
      </c>
      <c r="O27" s="18" t="s">
        <v>316</v>
      </c>
      <c r="P27" s="40">
        <v>24</v>
      </c>
      <c r="Q27" s="32">
        <f t="shared" si="4"/>
        <v>6.486486486486486</v>
      </c>
      <c r="R27" s="20" t="s">
        <v>389</v>
      </c>
      <c r="S27" s="18" t="s">
        <v>92</v>
      </c>
      <c r="T27" s="19" t="s">
        <v>93</v>
      </c>
      <c r="U27" s="32">
        <f>50/3.7</f>
        <v>13.513513513513512</v>
      </c>
    </row>
    <row r="28" spans="1:21" ht="14.25" customHeight="1">
      <c r="A28" s="16" t="s">
        <v>9</v>
      </c>
      <c r="B28" s="17" t="s">
        <v>9</v>
      </c>
      <c r="C28" s="18" t="s">
        <v>89</v>
      </c>
      <c r="D28" s="19">
        <v>15</v>
      </c>
      <c r="E28" s="32">
        <f t="shared" si="0"/>
        <v>4.0540540540540535</v>
      </c>
      <c r="F28" s="20" t="s">
        <v>91</v>
      </c>
      <c r="G28" s="18" t="s">
        <v>42</v>
      </c>
      <c r="H28" s="19"/>
      <c r="I28" s="32"/>
      <c r="J28" s="20" t="s">
        <v>9</v>
      </c>
      <c r="K28" s="18" t="s">
        <v>42</v>
      </c>
      <c r="L28" s="19"/>
      <c r="M28" s="32"/>
      <c r="N28" s="20" t="s">
        <v>9</v>
      </c>
      <c r="O28" s="18" t="s">
        <v>42</v>
      </c>
      <c r="P28" s="19"/>
      <c r="Q28" s="32"/>
      <c r="R28" s="20" t="s">
        <v>30</v>
      </c>
      <c r="S28" s="18" t="s">
        <v>42</v>
      </c>
      <c r="T28" s="19"/>
      <c r="U28" s="32"/>
    </row>
    <row r="29" spans="1:21" ht="14.25" customHeight="1">
      <c r="A29" s="16" t="s">
        <v>9</v>
      </c>
      <c r="B29" s="17" t="s">
        <v>9</v>
      </c>
      <c r="C29" s="18" t="s">
        <v>42</v>
      </c>
      <c r="D29" s="19"/>
      <c r="E29" s="32"/>
      <c r="F29" s="20" t="s">
        <v>47</v>
      </c>
      <c r="G29" s="18" t="s">
        <v>42</v>
      </c>
      <c r="H29" s="19"/>
      <c r="I29" s="32"/>
      <c r="J29" s="20" t="s">
        <v>9</v>
      </c>
      <c r="K29" s="18" t="s">
        <v>42</v>
      </c>
      <c r="L29" s="19"/>
      <c r="M29" s="32"/>
      <c r="N29" s="20" t="s">
        <v>9</v>
      </c>
      <c r="O29" s="18" t="s">
        <v>42</v>
      </c>
      <c r="P29" s="19"/>
      <c r="Q29" s="32"/>
      <c r="R29" s="20" t="s">
        <v>390</v>
      </c>
      <c r="S29" s="18" t="s">
        <v>42</v>
      </c>
      <c r="T29" s="19"/>
      <c r="U29" s="32"/>
    </row>
    <row r="30" spans="1:21" ht="14.25" customHeight="1">
      <c r="A30" s="16" t="s">
        <v>9</v>
      </c>
      <c r="B30" s="17" t="s">
        <v>9</v>
      </c>
      <c r="C30" s="18" t="s">
        <v>42</v>
      </c>
      <c r="D30" s="19"/>
      <c r="E30" s="32"/>
      <c r="F30" s="20" t="s">
        <v>9</v>
      </c>
      <c r="G30" s="18" t="s">
        <v>42</v>
      </c>
      <c r="H30" s="19"/>
      <c r="I30" s="32"/>
      <c r="J30" s="20" t="s">
        <v>9</v>
      </c>
      <c r="K30" s="18" t="s">
        <v>42</v>
      </c>
      <c r="L30" s="19"/>
      <c r="M30" s="32"/>
      <c r="N30" s="20" t="s">
        <v>9</v>
      </c>
      <c r="O30" s="18" t="s">
        <v>42</v>
      </c>
      <c r="P30" s="19"/>
      <c r="Q30" s="32"/>
      <c r="R30" s="20" t="s">
        <v>9</v>
      </c>
      <c r="S30" s="18" t="s">
        <v>42</v>
      </c>
      <c r="T30" s="19"/>
      <c r="U30" s="32"/>
    </row>
    <row r="31" spans="1:21" ht="14.25" customHeight="1">
      <c r="A31" s="16" t="s">
        <v>9</v>
      </c>
      <c r="B31" s="17" t="s">
        <v>9</v>
      </c>
      <c r="C31" s="18" t="s">
        <v>42</v>
      </c>
      <c r="D31" s="19"/>
      <c r="E31" s="32"/>
      <c r="F31" s="20" t="s">
        <v>9</v>
      </c>
      <c r="G31" s="18" t="s">
        <v>42</v>
      </c>
      <c r="H31" s="19"/>
      <c r="I31" s="32"/>
      <c r="J31" s="20" t="s">
        <v>9</v>
      </c>
      <c r="K31" s="18" t="s">
        <v>42</v>
      </c>
      <c r="L31" s="19"/>
      <c r="M31" s="32"/>
      <c r="N31" s="20" t="s">
        <v>9</v>
      </c>
      <c r="O31" s="18" t="s">
        <v>42</v>
      </c>
      <c r="P31" s="19"/>
      <c r="Q31" s="32"/>
      <c r="R31" s="20" t="s">
        <v>9</v>
      </c>
      <c r="S31" s="18" t="s">
        <v>42</v>
      </c>
      <c r="T31" s="19"/>
      <c r="U31" s="32"/>
    </row>
    <row r="32" spans="1:21" ht="14.25" customHeight="1">
      <c r="A32" s="16" t="s">
        <v>9</v>
      </c>
      <c r="B32" s="17" t="s">
        <v>9</v>
      </c>
      <c r="C32" s="18" t="s">
        <v>42</v>
      </c>
      <c r="D32" s="19"/>
      <c r="E32" s="32"/>
      <c r="F32" s="20" t="s">
        <v>9</v>
      </c>
      <c r="G32" s="18" t="s">
        <v>42</v>
      </c>
      <c r="H32" s="19"/>
      <c r="I32" s="32"/>
      <c r="J32" s="20" t="s">
        <v>9</v>
      </c>
      <c r="K32" s="18" t="s">
        <v>42</v>
      </c>
      <c r="L32" s="19"/>
      <c r="M32" s="32"/>
      <c r="N32" s="20" t="s">
        <v>9</v>
      </c>
      <c r="O32" s="18" t="s">
        <v>42</v>
      </c>
      <c r="P32" s="19"/>
      <c r="Q32" s="32"/>
      <c r="R32" s="20" t="s">
        <v>9</v>
      </c>
      <c r="S32" s="18" t="s">
        <v>42</v>
      </c>
      <c r="T32" s="19"/>
      <c r="U32" s="32"/>
    </row>
    <row r="33" spans="1:21" ht="14.25" customHeight="1">
      <c r="A33" s="16" t="s">
        <v>9</v>
      </c>
      <c r="B33" s="17" t="s">
        <v>9</v>
      </c>
      <c r="C33" s="18" t="s">
        <v>42</v>
      </c>
      <c r="D33" s="19"/>
      <c r="E33" s="32"/>
      <c r="F33" s="20" t="s">
        <v>9</v>
      </c>
      <c r="G33" s="18" t="s">
        <v>42</v>
      </c>
      <c r="H33" s="19"/>
      <c r="I33" s="32"/>
      <c r="J33" s="20" t="s">
        <v>9</v>
      </c>
      <c r="K33" s="18" t="s">
        <v>42</v>
      </c>
      <c r="L33" s="19"/>
      <c r="M33" s="32"/>
      <c r="N33" s="20" t="s">
        <v>9</v>
      </c>
      <c r="O33" s="18" t="s">
        <v>42</v>
      </c>
      <c r="P33" s="19"/>
      <c r="Q33" s="32"/>
      <c r="R33" s="20" t="s">
        <v>9</v>
      </c>
      <c r="S33" s="18" t="s">
        <v>42</v>
      </c>
      <c r="T33" s="19"/>
      <c r="U33" s="32"/>
    </row>
    <row r="34" spans="1:21" ht="14.25" customHeight="1">
      <c r="A34" s="16" t="s">
        <v>9</v>
      </c>
      <c r="B34" s="17" t="s">
        <v>9</v>
      </c>
      <c r="C34" s="18" t="s">
        <v>42</v>
      </c>
      <c r="D34" s="19"/>
      <c r="E34" s="32"/>
      <c r="F34" s="20" t="s">
        <v>9</v>
      </c>
      <c r="G34" s="18" t="s">
        <v>42</v>
      </c>
      <c r="H34" s="19"/>
      <c r="I34" s="32"/>
      <c r="J34" s="20" t="s">
        <v>9</v>
      </c>
      <c r="K34" s="18" t="s">
        <v>42</v>
      </c>
      <c r="L34" s="19"/>
      <c r="M34" s="32"/>
      <c r="N34" s="20" t="s">
        <v>9</v>
      </c>
      <c r="O34" s="18" t="s">
        <v>391</v>
      </c>
      <c r="P34" s="19">
        <v>15</v>
      </c>
      <c r="Q34" s="32">
        <f t="shared" si="4"/>
        <v>4.0540540540540535</v>
      </c>
      <c r="R34" s="20" t="s">
        <v>9</v>
      </c>
      <c r="S34" s="18" t="s">
        <v>42</v>
      </c>
      <c r="T34" s="19"/>
      <c r="U34" s="32"/>
    </row>
    <row r="35" spans="1:21" ht="14.25" customHeight="1">
      <c r="A35" s="16" t="s">
        <v>9</v>
      </c>
      <c r="B35" s="17" t="s">
        <v>9</v>
      </c>
      <c r="C35" s="18" t="s">
        <v>42</v>
      </c>
      <c r="D35" s="19"/>
      <c r="E35" s="32"/>
      <c r="F35" s="20" t="s">
        <v>9</v>
      </c>
      <c r="G35" s="18" t="s">
        <v>42</v>
      </c>
      <c r="H35" s="19"/>
      <c r="I35" s="32"/>
      <c r="J35" s="20" t="s">
        <v>9</v>
      </c>
      <c r="K35" s="18" t="s">
        <v>392</v>
      </c>
      <c r="L35" s="19">
        <v>25</v>
      </c>
      <c r="M35" s="32">
        <f t="shared" si="2"/>
        <v>6.7567567567567561</v>
      </c>
      <c r="N35" s="20" t="s">
        <v>9</v>
      </c>
      <c r="O35" s="18" t="s">
        <v>132</v>
      </c>
      <c r="P35" s="19" t="s">
        <v>74</v>
      </c>
      <c r="Q35" s="32"/>
      <c r="R35" s="20" t="s">
        <v>9</v>
      </c>
      <c r="S35" s="18" t="s">
        <v>42</v>
      </c>
      <c r="T35" s="19"/>
      <c r="U35" s="32"/>
    </row>
    <row r="36" spans="1:21" ht="14.25" customHeight="1" thickBot="1">
      <c r="A36" s="21" t="s">
        <v>9</v>
      </c>
      <c r="B36" s="22" t="s">
        <v>9</v>
      </c>
      <c r="C36" s="23" t="s">
        <v>133</v>
      </c>
      <c r="D36" s="24">
        <v>1.2</v>
      </c>
      <c r="E36" s="33"/>
      <c r="F36" s="25" t="s">
        <v>9</v>
      </c>
      <c r="G36" s="26" t="s">
        <v>393</v>
      </c>
      <c r="H36" s="24">
        <v>105</v>
      </c>
      <c r="I36" s="32">
        <f t="shared" ref="I36" si="5">H36/3.7</f>
        <v>28.378378378378375</v>
      </c>
      <c r="J36" s="25" t="s">
        <v>9</v>
      </c>
      <c r="K36" s="26" t="s">
        <v>394</v>
      </c>
      <c r="L36" s="24">
        <v>20</v>
      </c>
      <c r="M36" s="33">
        <f t="shared" si="2"/>
        <v>5.4054054054054053</v>
      </c>
      <c r="N36" s="25" t="s">
        <v>9</v>
      </c>
      <c r="O36" s="26" t="s">
        <v>94</v>
      </c>
      <c r="P36" s="24" t="s">
        <v>74</v>
      </c>
      <c r="Q36" s="33"/>
      <c r="R36" s="25" t="s">
        <v>9</v>
      </c>
      <c r="S36" s="26" t="s">
        <v>42</v>
      </c>
      <c r="T36" s="24"/>
      <c r="U36" s="33"/>
    </row>
    <row r="37" spans="1:21" ht="14.25" customHeight="1" thickTop="1" thickBot="1">
      <c r="A37" s="150" t="s">
        <v>95</v>
      </c>
      <c r="B37" s="151"/>
      <c r="C37" s="27" t="s">
        <v>42</v>
      </c>
      <c r="D37" s="28"/>
      <c r="E37" s="34"/>
      <c r="F37" s="29" t="s">
        <v>9</v>
      </c>
      <c r="G37" s="30" t="s">
        <v>42</v>
      </c>
      <c r="H37" s="28"/>
      <c r="I37" s="34"/>
      <c r="J37" s="29" t="s">
        <v>9</v>
      </c>
      <c r="K37" s="30" t="s">
        <v>395</v>
      </c>
      <c r="L37" s="28" t="s">
        <v>97</v>
      </c>
      <c r="M37" s="34"/>
      <c r="N37" s="29" t="s">
        <v>9</v>
      </c>
      <c r="O37" s="30" t="s">
        <v>134</v>
      </c>
      <c r="P37" s="28" t="s">
        <v>98</v>
      </c>
      <c r="Q37" s="34"/>
      <c r="R37" s="29" t="s">
        <v>9</v>
      </c>
      <c r="S37" s="30" t="s">
        <v>96</v>
      </c>
      <c r="T37" s="28" t="s">
        <v>97</v>
      </c>
      <c r="U37" s="34"/>
    </row>
    <row r="38" spans="1:21" ht="14.25" customHeight="1" thickTop="1">
      <c r="A38" s="11" t="s">
        <v>99</v>
      </c>
      <c r="B38" s="143" t="s">
        <v>101</v>
      </c>
      <c r="C38" s="144"/>
      <c r="D38" s="144"/>
      <c r="E38" s="145"/>
      <c r="F38" s="143" t="s">
        <v>101</v>
      </c>
      <c r="G38" s="144"/>
      <c r="H38" s="144"/>
      <c r="I38" s="145"/>
      <c r="J38" s="143" t="s">
        <v>101</v>
      </c>
      <c r="K38" s="144"/>
      <c r="L38" s="144"/>
      <c r="M38" s="145"/>
      <c r="N38" s="143" t="s">
        <v>102</v>
      </c>
      <c r="O38" s="144"/>
      <c r="P38" s="144"/>
      <c r="Q38" s="145"/>
      <c r="R38" s="143" t="s">
        <v>101</v>
      </c>
      <c r="S38" s="144"/>
      <c r="T38" s="144"/>
      <c r="U38" s="145"/>
    </row>
    <row r="39" spans="1:21" ht="14.25" customHeight="1" thickBot="1">
      <c r="A39" s="21" t="s">
        <v>100</v>
      </c>
      <c r="B39" s="140" t="s">
        <v>396</v>
      </c>
      <c r="C39" s="141"/>
      <c r="D39" s="141"/>
      <c r="E39" s="142"/>
      <c r="F39" s="140" t="s">
        <v>397</v>
      </c>
      <c r="G39" s="141"/>
      <c r="H39" s="141"/>
      <c r="I39" s="142"/>
      <c r="J39" s="140" t="s">
        <v>398</v>
      </c>
      <c r="K39" s="141"/>
      <c r="L39" s="141"/>
      <c r="M39" s="142"/>
      <c r="N39" s="140" t="s">
        <v>399</v>
      </c>
      <c r="O39" s="141"/>
      <c r="P39" s="141"/>
      <c r="Q39" s="142"/>
      <c r="R39" s="140" t="s">
        <v>400</v>
      </c>
      <c r="S39" s="141"/>
      <c r="T39" s="141"/>
      <c r="U39" s="142"/>
    </row>
    <row r="40" spans="1:21" ht="18" customHeight="1" thickTop="1">
      <c r="A40" s="146" t="s">
        <v>103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</row>
    <row r="41" spans="1:21" ht="19.95" customHeight="1">
      <c r="A41" s="123" t="s">
        <v>340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</row>
    <row r="42" spans="1:21" ht="19.95" customHeight="1" thickBot="1">
      <c r="A42" s="64" t="s">
        <v>149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5" t="s">
        <v>0</v>
      </c>
      <c r="P42" s="125"/>
      <c r="Q42" s="125"/>
      <c r="R42" s="125"/>
      <c r="S42" s="125"/>
      <c r="T42" s="125"/>
      <c r="U42" s="125"/>
    </row>
    <row r="43" spans="1:21" ht="16.05" customHeight="1" thickTop="1">
      <c r="A43" s="126" t="s">
        <v>1</v>
      </c>
      <c r="B43" s="128" t="s">
        <v>341</v>
      </c>
      <c r="C43" s="128"/>
      <c r="D43" s="128"/>
      <c r="E43" s="128"/>
      <c r="F43" s="129" t="s">
        <v>342</v>
      </c>
      <c r="G43" s="128"/>
      <c r="H43" s="128"/>
      <c r="I43" s="128"/>
      <c r="J43" s="129" t="s">
        <v>343</v>
      </c>
      <c r="K43" s="128"/>
      <c r="L43" s="128"/>
      <c r="M43" s="128"/>
      <c r="N43" s="129" t="s">
        <v>344</v>
      </c>
      <c r="O43" s="128"/>
      <c r="P43" s="128"/>
      <c r="Q43" s="128"/>
      <c r="R43" s="129" t="s">
        <v>345</v>
      </c>
      <c r="S43" s="128"/>
      <c r="T43" s="128"/>
      <c r="U43" s="130"/>
    </row>
    <row r="44" spans="1:21" ht="14.25" customHeight="1">
      <c r="A44" s="127"/>
      <c r="B44" s="65" t="s">
        <v>2</v>
      </c>
      <c r="C44" s="115" t="s">
        <v>614</v>
      </c>
      <c r="D44" s="115"/>
      <c r="E44" s="115"/>
      <c r="F44" s="66" t="s">
        <v>2</v>
      </c>
      <c r="G44" s="115" t="s">
        <v>614</v>
      </c>
      <c r="H44" s="115"/>
      <c r="I44" s="115"/>
      <c r="J44" s="66" t="s">
        <v>2</v>
      </c>
      <c r="K44" s="115" t="s">
        <v>614</v>
      </c>
      <c r="L44" s="115"/>
      <c r="M44" s="115"/>
      <c r="N44" s="66" t="s">
        <v>2</v>
      </c>
      <c r="O44" s="115" t="s">
        <v>614</v>
      </c>
      <c r="P44" s="115"/>
      <c r="Q44" s="115"/>
      <c r="R44" s="66" t="s">
        <v>2</v>
      </c>
      <c r="S44" s="115" t="s">
        <v>614</v>
      </c>
      <c r="T44" s="115"/>
      <c r="U44" s="117"/>
    </row>
    <row r="45" spans="1:21" ht="14.25" customHeight="1">
      <c r="A45" s="127"/>
      <c r="B45" s="65" t="s">
        <v>3</v>
      </c>
      <c r="C45" s="115" t="s">
        <v>4</v>
      </c>
      <c r="D45" s="115"/>
      <c r="E45" s="115"/>
      <c r="F45" s="66" t="s">
        <v>3</v>
      </c>
      <c r="G45" s="115" t="s">
        <v>5</v>
      </c>
      <c r="H45" s="115"/>
      <c r="I45" s="115"/>
      <c r="J45" s="66" t="s">
        <v>3</v>
      </c>
      <c r="K45" s="115" t="s">
        <v>104</v>
      </c>
      <c r="L45" s="115"/>
      <c r="M45" s="115"/>
      <c r="N45" s="66" t="s">
        <v>3</v>
      </c>
      <c r="O45" s="115" t="s">
        <v>6</v>
      </c>
      <c r="P45" s="115"/>
      <c r="Q45" s="115"/>
      <c r="R45" s="66" t="s">
        <v>3</v>
      </c>
      <c r="S45" s="116" t="s">
        <v>346</v>
      </c>
      <c r="T45" s="115"/>
      <c r="U45" s="117"/>
    </row>
    <row r="46" spans="1:21" ht="14.25" customHeight="1" thickBot="1">
      <c r="A46" s="127"/>
      <c r="B46" s="67" t="s">
        <v>7</v>
      </c>
      <c r="C46" s="68" t="s">
        <v>8</v>
      </c>
      <c r="D46" s="69" t="s">
        <v>157</v>
      </c>
      <c r="E46" s="70" t="s">
        <v>584</v>
      </c>
      <c r="F46" s="71" t="s">
        <v>7</v>
      </c>
      <c r="G46" s="72" t="s">
        <v>8</v>
      </c>
      <c r="H46" s="69" t="s">
        <v>157</v>
      </c>
      <c r="I46" s="70" t="s">
        <v>584</v>
      </c>
      <c r="J46" s="71" t="s">
        <v>7</v>
      </c>
      <c r="K46" s="72" t="s">
        <v>8</v>
      </c>
      <c r="L46" s="69" t="s">
        <v>157</v>
      </c>
      <c r="M46" s="70" t="s">
        <v>584</v>
      </c>
      <c r="N46" s="71" t="s">
        <v>7</v>
      </c>
      <c r="O46" s="73" t="s">
        <v>8</v>
      </c>
      <c r="P46" s="70" t="s">
        <v>157</v>
      </c>
      <c r="Q46" s="70" t="s">
        <v>584</v>
      </c>
      <c r="R46" s="71" t="s">
        <v>7</v>
      </c>
      <c r="S46" s="72" t="s">
        <v>8</v>
      </c>
      <c r="T46" s="69" t="s">
        <v>157</v>
      </c>
      <c r="U46" s="74" t="s">
        <v>584</v>
      </c>
    </row>
    <row r="47" spans="1:21" ht="14.25" customHeight="1" thickTop="1">
      <c r="A47" s="75" t="s">
        <v>9</v>
      </c>
      <c r="B47" s="76" t="s">
        <v>14</v>
      </c>
      <c r="C47" s="95" t="s">
        <v>600</v>
      </c>
      <c r="D47" s="96">
        <v>2</v>
      </c>
      <c r="E47" s="78">
        <f>D47/0.09</f>
        <v>22.222222222222221</v>
      </c>
      <c r="F47" s="79" t="s">
        <v>105</v>
      </c>
      <c r="G47" s="77" t="s">
        <v>349</v>
      </c>
      <c r="H47" s="99">
        <v>7</v>
      </c>
      <c r="I47" s="78">
        <f>H47/0.09</f>
        <v>77.777777777777786</v>
      </c>
      <c r="J47" s="79" t="s">
        <v>105</v>
      </c>
      <c r="K47" s="77" t="s">
        <v>347</v>
      </c>
      <c r="L47" s="96"/>
      <c r="M47" s="78">
        <f>L47/0.09</f>
        <v>0</v>
      </c>
      <c r="N47" s="79" t="s">
        <v>105</v>
      </c>
      <c r="O47" s="95" t="s">
        <v>634</v>
      </c>
      <c r="P47" s="96" t="s">
        <v>635</v>
      </c>
      <c r="Q47" s="83">
        <v>60</v>
      </c>
      <c r="R47" s="79" t="s">
        <v>107</v>
      </c>
      <c r="S47" s="95" t="s">
        <v>636</v>
      </c>
      <c r="T47" s="96">
        <v>6.5</v>
      </c>
      <c r="U47" s="78">
        <f>T47/0.09</f>
        <v>72.222222222222229</v>
      </c>
    </row>
    <row r="48" spans="1:21" ht="14.25" customHeight="1">
      <c r="A48" s="80" t="s">
        <v>17</v>
      </c>
      <c r="B48" s="81" t="s">
        <v>21</v>
      </c>
      <c r="C48" s="82" t="s">
        <v>110</v>
      </c>
      <c r="D48" s="97">
        <v>6</v>
      </c>
      <c r="E48" s="83">
        <f>D48/0.09</f>
        <v>66.666666666666671</v>
      </c>
      <c r="F48" s="84" t="s">
        <v>108</v>
      </c>
      <c r="G48" s="82" t="s">
        <v>70</v>
      </c>
      <c r="H48" s="97">
        <v>2</v>
      </c>
      <c r="I48" s="83">
        <f>H48/0.09</f>
        <v>22.222222222222221</v>
      </c>
      <c r="J48" s="84" t="s">
        <v>350</v>
      </c>
      <c r="K48" s="102" t="s">
        <v>605</v>
      </c>
      <c r="L48" s="101">
        <v>0.2</v>
      </c>
      <c r="M48" s="83">
        <f>L48/0.09</f>
        <v>2.2222222222222223</v>
      </c>
      <c r="N48" s="84" t="s">
        <v>109</v>
      </c>
      <c r="O48" s="82" t="s">
        <v>42</v>
      </c>
      <c r="P48" s="97"/>
      <c r="Q48" s="83"/>
      <c r="R48" s="84" t="s">
        <v>351</v>
      </c>
      <c r="S48" s="102" t="s">
        <v>637</v>
      </c>
      <c r="T48" s="101">
        <v>3</v>
      </c>
      <c r="U48" s="83">
        <f>T48/0.09</f>
        <v>33.333333333333336</v>
      </c>
    </row>
    <row r="49" spans="1:21" ht="14.25" customHeight="1">
      <c r="A49" s="80" t="s">
        <v>9</v>
      </c>
      <c r="B49" s="81" t="s">
        <v>598</v>
      </c>
      <c r="C49" s="82" t="s">
        <v>44</v>
      </c>
      <c r="D49" s="97">
        <v>2</v>
      </c>
      <c r="E49" s="83">
        <f>D49/0.09</f>
        <v>22.222222222222221</v>
      </c>
      <c r="F49" s="84" t="s">
        <v>604</v>
      </c>
      <c r="G49" s="82" t="s">
        <v>111</v>
      </c>
      <c r="H49" s="97">
        <v>0.1</v>
      </c>
      <c r="I49" s="83">
        <f>H49/0.09</f>
        <v>1.1111111111111112</v>
      </c>
      <c r="J49" s="84" t="s">
        <v>310</v>
      </c>
      <c r="K49" s="82" t="s">
        <v>111</v>
      </c>
      <c r="L49" s="97">
        <v>0.1</v>
      </c>
      <c r="M49" s="83">
        <f>L49/0.09</f>
        <v>1.1111111111111112</v>
      </c>
      <c r="N49" s="84" t="s">
        <v>604</v>
      </c>
      <c r="O49" s="82" t="s">
        <v>42</v>
      </c>
      <c r="P49" s="97"/>
      <c r="Q49" s="83"/>
      <c r="R49" s="84" t="s">
        <v>618</v>
      </c>
      <c r="S49" s="82" t="s">
        <v>33</v>
      </c>
      <c r="T49" s="97">
        <v>0.5</v>
      </c>
      <c r="U49" s="83">
        <f>T49/0.09</f>
        <v>5.5555555555555554</v>
      </c>
    </row>
    <row r="50" spans="1:21" ht="14.25" customHeight="1">
      <c r="A50" s="80" t="s">
        <v>9</v>
      </c>
      <c r="B50" s="81" t="s">
        <v>599</v>
      </c>
      <c r="C50" s="82" t="s">
        <v>616</v>
      </c>
      <c r="D50" s="97" t="s">
        <v>617</v>
      </c>
      <c r="E50" s="83"/>
      <c r="F50" s="84" t="s">
        <v>353</v>
      </c>
      <c r="G50" s="82"/>
      <c r="H50" s="97"/>
      <c r="I50" s="83">
        <f t="shared" ref="I50:I58" si="6">H50/0.09</f>
        <v>0</v>
      </c>
      <c r="J50" s="84" t="s">
        <v>354</v>
      </c>
      <c r="K50" s="102" t="s">
        <v>633</v>
      </c>
      <c r="L50" s="101">
        <v>2</v>
      </c>
      <c r="M50" s="83">
        <f t="shared" ref="M50:M58" si="7">L50/0.09</f>
        <v>22.222222222222221</v>
      </c>
      <c r="N50" s="84" t="s">
        <v>28</v>
      </c>
      <c r="O50" s="82" t="s">
        <v>42</v>
      </c>
      <c r="P50" s="97"/>
      <c r="Q50" s="83"/>
      <c r="R50" s="84" t="s">
        <v>623</v>
      </c>
      <c r="S50" s="82" t="s">
        <v>358</v>
      </c>
      <c r="T50" s="97"/>
      <c r="U50" s="83"/>
    </row>
    <row r="51" spans="1:21" ht="14.25" customHeight="1">
      <c r="A51" s="80" t="s">
        <v>9</v>
      </c>
      <c r="B51" s="81" t="s">
        <v>9</v>
      </c>
      <c r="C51" s="82"/>
      <c r="D51" s="97"/>
      <c r="E51" s="83">
        <f t="shared" ref="E51:E58" si="8">D51/0.09</f>
        <v>0</v>
      </c>
      <c r="F51" s="84" t="s">
        <v>9</v>
      </c>
      <c r="G51" s="82"/>
      <c r="H51" s="97"/>
      <c r="I51" s="83">
        <f t="shared" si="6"/>
        <v>0</v>
      </c>
      <c r="J51" s="84" t="s">
        <v>9</v>
      </c>
      <c r="K51" s="82" t="s">
        <v>290</v>
      </c>
      <c r="L51" s="97">
        <v>0.5</v>
      </c>
      <c r="M51" s="83">
        <f t="shared" si="7"/>
        <v>5.5555555555555554</v>
      </c>
      <c r="N51" s="84" t="s">
        <v>113</v>
      </c>
      <c r="O51" s="82" t="s">
        <v>42</v>
      </c>
      <c r="P51" s="97"/>
      <c r="Q51" s="83"/>
      <c r="R51" s="84" t="s">
        <v>9</v>
      </c>
      <c r="S51" s="82" t="s">
        <v>42</v>
      </c>
      <c r="T51" s="97"/>
      <c r="U51" s="83"/>
    </row>
    <row r="52" spans="1:21" ht="14.25" customHeight="1">
      <c r="A52" s="80" t="s">
        <v>23</v>
      </c>
      <c r="B52" s="81" t="s">
        <v>9</v>
      </c>
      <c r="C52" s="82"/>
      <c r="D52" s="97"/>
      <c r="E52" s="83">
        <f t="shared" si="8"/>
        <v>0</v>
      </c>
      <c r="F52" s="84" t="s">
        <v>9</v>
      </c>
      <c r="G52" s="82"/>
      <c r="H52" s="97"/>
      <c r="I52" s="83">
        <f t="shared" si="6"/>
        <v>0</v>
      </c>
      <c r="J52" s="84" t="s">
        <v>9</v>
      </c>
      <c r="K52" s="82" t="s">
        <v>359</v>
      </c>
      <c r="L52" s="97">
        <v>0.5</v>
      </c>
      <c r="M52" s="83">
        <f t="shared" si="7"/>
        <v>5.5555555555555554</v>
      </c>
      <c r="N52" s="84"/>
      <c r="O52" s="82" t="s">
        <v>42</v>
      </c>
      <c r="P52" s="97"/>
      <c r="Q52" s="83"/>
      <c r="R52" s="84" t="s">
        <v>9</v>
      </c>
      <c r="S52" s="82" t="s">
        <v>42</v>
      </c>
      <c r="T52" s="97"/>
      <c r="U52" s="83"/>
    </row>
    <row r="53" spans="1:21" ht="14.25" customHeight="1" thickBot="1">
      <c r="A53" s="85" t="s">
        <v>9</v>
      </c>
      <c r="B53" s="86" t="s">
        <v>9</v>
      </c>
      <c r="C53" s="87"/>
      <c r="D53" s="98"/>
      <c r="E53" s="88">
        <f t="shared" si="8"/>
        <v>0</v>
      </c>
      <c r="F53" s="89" t="s">
        <v>9</v>
      </c>
      <c r="G53" s="90" t="s">
        <v>42</v>
      </c>
      <c r="H53" s="98"/>
      <c r="I53" s="88">
        <f t="shared" si="6"/>
        <v>0</v>
      </c>
      <c r="J53" s="89" t="s">
        <v>9</v>
      </c>
      <c r="K53" s="90"/>
      <c r="L53" s="98"/>
      <c r="M53" s="88">
        <f t="shared" si="7"/>
        <v>0</v>
      </c>
      <c r="N53" s="89" t="s">
        <v>9</v>
      </c>
      <c r="O53" s="90" t="s">
        <v>42</v>
      </c>
      <c r="P53" s="98"/>
      <c r="Q53" s="83"/>
      <c r="R53" s="89" t="s">
        <v>9</v>
      </c>
      <c r="S53" s="90" t="s">
        <v>42</v>
      </c>
      <c r="T53" s="98"/>
      <c r="U53" s="88"/>
    </row>
    <row r="54" spans="1:21" ht="14.25" customHeight="1" thickTop="1">
      <c r="A54" s="80" t="s">
        <v>9</v>
      </c>
      <c r="B54" s="81" t="s">
        <v>360</v>
      </c>
      <c r="C54" s="95" t="s">
        <v>626</v>
      </c>
      <c r="D54" s="96">
        <v>2</v>
      </c>
      <c r="E54" s="78">
        <f t="shared" si="8"/>
        <v>22.222222222222221</v>
      </c>
      <c r="F54" s="84" t="s">
        <v>114</v>
      </c>
      <c r="G54" s="82" t="s">
        <v>118</v>
      </c>
      <c r="H54" s="99">
        <v>1</v>
      </c>
      <c r="I54" s="78">
        <f t="shared" si="6"/>
        <v>11.111111111111111</v>
      </c>
      <c r="J54" s="84" t="s">
        <v>21</v>
      </c>
      <c r="K54" s="77" t="s">
        <v>54</v>
      </c>
      <c r="L54" s="99">
        <v>5</v>
      </c>
      <c r="M54" s="78">
        <f t="shared" si="7"/>
        <v>55.555555555555557</v>
      </c>
      <c r="N54" s="84" t="s">
        <v>363</v>
      </c>
      <c r="O54" s="77" t="s">
        <v>115</v>
      </c>
      <c r="P54" s="99">
        <v>7</v>
      </c>
      <c r="Q54" s="78">
        <f>P54/0.09</f>
        <v>77.777777777777786</v>
      </c>
      <c r="R54" s="84" t="s">
        <v>364</v>
      </c>
      <c r="S54" s="95" t="s">
        <v>638</v>
      </c>
      <c r="T54" s="96">
        <v>0.2</v>
      </c>
      <c r="U54" s="78">
        <f t="shared" ref="U54:U59" si="9">T54/0.09</f>
        <v>2.2222222222222223</v>
      </c>
    </row>
    <row r="55" spans="1:21" ht="14.25" customHeight="1">
      <c r="A55" s="80" t="s">
        <v>57</v>
      </c>
      <c r="B55" s="81" t="s">
        <v>365</v>
      </c>
      <c r="C55" s="82" t="s">
        <v>116</v>
      </c>
      <c r="D55" s="97">
        <v>0.5</v>
      </c>
      <c r="E55" s="83">
        <f t="shared" si="8"/>
        <v>5.5555555555555554</v>
      </c>
      <c r="F55" s="84" t="s">
        <v>117</v>
      </c>
      <c r="G55" s="82" t="s">
        <v>120</v>
      </c>
      <c r="H55" s="97">
        <v>7</v>
      </c>
      <c r="I55" s="83">
        <f t="shared" si="6"/>
        <v>77.777777777777786</v>
      </c>
      <c r="J55" s="84" t="s">
        <v>311</v>
      </c>
      <c r="K55" s="82" t="s">
        <v>366</v>
      </c>
      <c r="L55" s="97"/>
      <c r="M55" s="83">
        <f t="shared" si="7"/>
        <v>0</v>
      </c>
      <c r="N55" s="84" t="s">
        <v>368</v>
      </c>
      <c r="O55" s="82" t="s">
        <v>369</v>
      </c>
      <c r="P55" s="97">
        <v>2</v>
      </c>
      <c r="Q55" s="83">
        <f>P55/0.09</f>
        <v>22.222222222222221</v>
      </c>
      <c r="R55" s="84" t="s">
        <v>370</v>
      </c>
      <c r="S55" s="82" t="s">
        <v>31</v>
      </c>
      <c r="T55" s="97">
        <v>4</v>
      </c>
      <c r="U55" s="83">
        <f t="shared" si="9"/>
        <v>44.444444444444443</v>
      </c>
    </row>
    <row r="56" spans="1:21" ht="14.25" customHeight="1">
      <c r="A56" s="80" t="s">
        <v>9</v>
      </c>
      <c r="B56" s="81" t="s">
        <v>82</v>
      </c>
      <c r="C56" s="82" t="s">
        <v>32</v>
      </c>
      <c r="D56" s="97">
        <v>6</v>
      </c>
      <c r="E56" s="83">
        <f t="shared" si="8"/>
        <v>66.666666666666671</v>
      </c>
      <c r="F56" s="84" t="s">
        <v>119</v>
      </c>
      <c r="G56" s="82" t="s">
        <v>44</v>
      </c>
      <c r="H56" s="97">
        <v>0.5</v>
      </c>
      <c r="I56" s="83">
        <f t="shared" si="6"/>
        <v>5.5555555555555554</v>
      </c>
      <c r="J56" s="84" t="s">
        <v>69</v>
      </c>
      <c r="K56" s="82" t="s">
        <v>371</v>
      </c>
      <c r="L56" s="97"/>
      <c r="M56" s="83">
        <f t="shared" si="7"/>
        <v>0</v>
      </c>
      <c r="N56" s="84" t="s">
        <v>60</v>
      </c>
      <c r="O56" s="82" t="s">
        <v>372</v>
      </c>
      <c r="P56" s="97">
        <v>0.5</v>
      </c>
      <c r="Q56" s="83">
        <f>P56/0.09</f>
        <v>5.5555555555555554</v>
      </c>
      <c r="R56" s="84" t="s">
        <v>318</v>
      </c>
      <c r="S56" s="102" t="s">
        <v>639</v>
      </c>
      <c r="T56" s="101">
        <v>2</v>
      </c>
      <c r="U56" s="83">
        <f t="shared" si="9"/>
        <v>22.222222222222221</v>
      </c>
    </row>
    <row r="57" spans="1:21" ht="14.25" customHeight="1">
      <c r="A57" s="80" t="s">
        <v>9</v>
      </c>
      <c r="B57" s="81" t="s">
        <v>23</v>
      </c>
      <c r="C57" s="82" t="s">
        <v>33</v>
      </c>
      <c r="D57" s="97">
        <v>0.5</v>
      </c>
      <c r="E57" s="83">
        <f t="shared" si="8"/>
        <v>5.5555555555555554</v>
      </c>
      <c r="F57" s="84" t="s">
        <v>121</v>
      </c>
      <c r="G57" s="82" t="s">
        <v>33</v>
      </c>
      <c r="H57" s="97">
        <v>0.5</v>
      </c>
      <c r="I57" s="83">
        <f t="shared" si="6"/>
        <v>5.5555555555555554</v>
      </c>
      <c r="J57" s="84" t="s">
        <v>9</v>
      </c>
      <c r="K57" s="82" t="s">
        <v>374</v>
      </c>
      <c r="L57" s="97"/>
      <c r="M57" s="83">
        <f t="shared" si="7"/>
        <v>0</v>
      </c>
      <c r="N57" s="84" t="s">
        <v>375</v>
      </c>
      <c r="O57" s="82" t="s">
        <v>381</v>
      </c>
      <c r="P57" s="97"/>
      <c r="Q57" s="83">
        <f>P57/0.09</f>
        <v>0</v>
      </c>
      <c r="R57" s="84" t="s">
        <v>23</v>
      </c>
      <c r="S57" s="82" t="s">
        <v>33</v>
      </c>
      <c r="T57" s="97">
        <v>0.5</v>
      </c>
      <c r="U57" s="83">
        <f t="shared" si="9"/>
        <v>5.5555555555555554</v>
      </c>
    </row>
    <row r="58" spans="1:21" ht="14.25" customHeight="1">
      <c r="A58" s="80" t="s">
        <v>9</v>
      </c>
      <c r="B58" s="81" t="s">
        <v>9</v>
      </c>
      <c r="C58" s="82" t="s">
        <v>376</v>
      </c>
      <c r="D58" s="97">
        <v>0</v>
      </c>
      <c r="E58" s="83">
        <f t="shared" si="8"/>
        <v>0</v>
      </c>
      <c r="F58" s="84" t="s">
        <v>9</v>
      </c>
      <c r="G58" s="82"/>
      <c r="H58" s="97"/>
      <c r="I58" s="83">
        <f t="shared" si="6"/>
        <v>0</v>
      </c>
      <c r="J58" s="84" t="s">
        <v>9</v>
      </c>
      <c r="K58" s="82" t="s">
        <v>41</v>
      </c>
      <c r="L58" s="97"/>
      <c r="M58" s="83">
        <f t="shared" si="7"/>
        <v>0</v>
      </c>
      <c r="N58" s="84" t="s">
        <v>9</v>
      </c>
      <c r="O58" s="82"/>
      <c r="P58" s="97"/>
      <c r="Q58" s="83">
        <f>P58/0.09</f>
        <v>0</v>
      </c>
      <c r="R58" s="84" t="s">
        <v>9</v>
      </c>
      <c r="S58" s="82"/>
      <c r="T58" s="97"/>
      <c r="U58" s="83">
        <f t="shared" si="9"/>
        <v>0</v>
      </c>
    </row>
    <row r="59" spans="1:21" ht="14.25" customHeight="1">
      <c r="A59" s="80" t="s">
        <v>23</v>
      </c>
      <c r="B59" s="81" t="s">
        <v>9</v>
      </c>
      <c r="C59" s="82" t="s">
        <v>378</v>
      </c>
      <c r="D59" s="97"/>
      <c r="E59" s="83"/>
      <c r="F59" s="84" t="s">
        <v>9</v>
      </c>
      <c r="G59" s="82"/>
      <c r="H59" s="97"/>
      <c r="I59" s="83">
        <f>H59/0.09</f>
        <v>0</v>
      </c>
      <c r="J59" s="84" t="s">
        <v>9</v>
      </c>
      <c r="K59" s="82" t="s">
        <v>380</v>
      </c>
      <c r="L59" s="97"/>
      <c r="M59" s="83"/>
      <c r="N59" s="84" t="s">
        <v>9</v>
      </c>
      <c r="O59" s="82"/>
      <c r="P59" s="97"/>
      <c r="Q59" s="83"/>
      <c r="R59" s="84" t="s">
        <v>9</v>
      </c>
      <c r="S59" s="82"/>
      <c r="T59" s="97"/>
      <c r="U59" s="83">
        <f t="shared" si="9"/>
        <v>0</v>
      </c>
    </row>
    <row r="60" spans="1:21" ht="14.25" customHeight="1" thickBot="1">
      <c r="A60" s="85" t="s">
        <v>9</v>
      </c>
      <c r="B60" s="86" t="s">
        <v>9</v>
      </c>
      <c r="C60" s="103" t="s">
        <v>627</v>
      </c>
      <c r="D60" s="104" t="s">
        <v>628</v>
      </c>
      <c r="E60" s="88"/>
      <c r="F60" s="89" t="s">
        <v>9</v>
      </c>
      <c r="G60" s="90" t="s">
        <v>42</v>
      </c>
      <c r="H60" s="98"/>
      <c r="I60" s="88">
        <f>H60/0.09</f>
        <v>0</v>
      </c>
      <c r="J60" s="89" t="s">
        <v>9</v>
      </c>
      <c r="K60" s="90" t="s">
        <v>42</v>
      </c>
      <c r="L60" s="98"/>
      <c r="M60" s="88"/>
      <c r="N60" s="89" t="s">
        <v>9</v>
      </c>
      <c r="O60" s="90" t="s">
        <v>42</v>
      </c>
      <c r="P60" s="98"/>
      <c r="Q60" s="88"/>
      <c r="R60" s="89" t="s">
        <v>9</v>
      </c>
      <c r="S60" s="90" t="s">
        <v>42</v>
      </c>
      <c r="T60" s="98"/>
      <c r="U60" s="88"/>
    </row>
    <row r="61" spans="1:21" ht="14.25" customHeight="1" thickTop="1">
      <c r="A61" s="80" t="s">
        <v>9</v>
      </c>
      <c r="B61" s="81" t="s">
        <v>72</v>
      </c>
      <c r="C61" s="77" t="s">
        <v>586</v>
      </c>
      <c r="D61" s="99">
        <v>6</v>
      </c>
      <c r="E61" s="78">
        <f>D61/0.09</f>
        <v>66.666666666666671</v>
      </c>
      <c r="F61" s="84" t="s">
        <v>73</v>
      </c>
      <c r="G61" s="77" t="s">
        <v>585</v>
      </c>
      <c r="H61" s="99">
        <v>6</v>
      </c>
      <c r="I61" s="78">
        <f>H61/0.09</f>
        <v>66.666666666666671</v>
      </c>
      <c r="J61" s="84" t="s">
        <v>73</v>
      </c>
      <c r="K61" s="77" t="s">
        <v>585</v>
      </c>
      <c r="L61" s="99">
        <v>6</v>
      </c>
      <c r="M61" s="78">
        <f>L61/0.09</f>
        <v>66.666666666666671</v>
      </c>
      <c r="N61" s="84" t="s">
        <v>73</v>
      </c>
      <c r="O61" s="77" t="s">
        <v>585</v>
      </c>
      <c r="P61" s="99">
        <v>6</v>
      </c>
      <c r="Q61" s="78">
        <f>P61/0.09</f>
        <v>66.666666666666671</v>
      </c>
      <c r="R61" s="84" t="s">
        <v>73</v>
      </c>
      <c r="S61" s="77" t="s">
        <v>585</v>
      </c>
      <c r="T61" s="99">
        <v>6</v>
      </c>
      <c r="U61" s="78">
        <f>T61/0.09</f>
        <v>66.666666666666671</v>
      </c>
    </row>
    <row r="62" spans="1:21" ht="14.25" customHeight="1">
      <c r="A62" s="80" t="s">
        <v>75</v>
      </c>
      <c r="B62" s="81" t="s">
        <v>76</v>
      </c>
      <c r="C62" s="82" t="s">
        <v>77</v>
      </c>
      <c r="D62" s="97">
        <v>0.2</v>
      </c>
      <c r="E62" s="83">
        <f>D62/0.09</f>
        <v>2.2222222222222223</v>
      </c>
      <c r="F62" s="84" t="s">
        <v>78</v>
      </c>
      <c r="G62" s="82" t="s">
        <v>77</v>
      </c>
      <c r="H62" s="97">
        <v>0.2</v>
      </c>
      <c r="I62" s="83">
        <f>H62/0.09</f>
        <v>2.2222222222222223</v>
      </c>
      <c r="J62" s="84" t="s">
        <v>78</v>
      </c>
      <c r="K62" s="82" t="s">
        <v>77</v>
      </c>
      <c r="L62" s="97">
        <v>0.2</v>
      </c>
      <c r="M62" s="83">
        <f>L62/0.09</f>
        <v>2.2222222222222223</v>
      </c>
      <c r="N62" s="84" t="s">
        <v>78</v>
      </c>
      <c r="O62" s="82" t="s">
        <v>77</v>
      </c>
      <c r="P62" s="97">
        <v>0.2</v>
      </c>
      <c r="Q62" s="83">
        <f>P62/0.09</f>
        <v>2.2222222222222223</v>
      </c>
      <c r="R62" s="84" t="s">
        <v>78</v>
      </c>
      <c r="S62" s="82" t="s">
        <v>77</v>
      </c>
      <c r="T62" s="97">
        <v>0.2</v>
      </c>
      <c r="U62" s="83">
        <f>T62/0.09</f>
        <v>2.2222222222222223</v>
      </c>
    </row>
    <row r="63" spans="1:21" ht="14.25" customHeight="1">
      <c r="A63" s="80" t="s">
        <v>23</v>
      </c>
      <c r="B63" s="81" t="s">
        <v>79</v>
      </c>
      <c r="C63" s="82" t="s">
        <v>42</v>
      </c>
      <c r="D63" s="97"/>
      <c r="E63" s="83"/>
      <c r="F63" s="84" t="s">
        <v>587</v>
      </c>
      <c r="G63" s="82" t="s">
        <v>42</v>
      </c>
      <c r="H63" s="97"/>
      <c r="I63" s="83"/>
      <c r="J63" s="84" t="s">
        <v>587</v>
      </c>
      <c r="K63" s="82" t="s">
        <v>42</v>
      </c>
      <c r="L63" s="97"/>
      <c r="M63" s="83"/>
      <c r="N63" s="84" t="s">
        <v>587</v>
      </c>
      <c r="O63" s="82" t="s">
        <v>42</v>
      </c>
      <c r="P63" s="97"/>
      <c r="Q63" s="83"/>
      <c r="R63" s="84" t="s">
        <v>587</v>
      </c>
      <c r="S63" s="82" t="s">
        <v>42</v>
      </c>
      <c r="T63" s="97"/>
      <c r="U63" s="83"/>
    </row>
    <row r="64" spans="1:21" ht="14.25" customHeight="1" thickBot="1">
      <c r="A64" s="85" t="s">
        <v>9</v>
      </c>
      <c r="B64" s="86" t="s">
        <v>81</v>
      </c>
      <c r="C64" s="87" t="s">
        <v>42</v>
      </c>
      <c r="D64" s="98"/>
      <c r="E64" s="88"/>
      <c r="F64" s="89" t="s">
        <v>588</v>
      </c>
      <c r="G64" s="90" t="s">
        <v>42</v>
      </c>
      <c r="H64" s="98"/>
      <c r="I64" s="88"/>
      <c r="J64" s="89" t="s">
        <v>588</v>
      </c>
      <c r="K64" s="90" t="s">
        <v>42</v>
      </c>
      <c r="L64" s="98"/>
      <c r="M64" s="88"/>
      <c r="N64" s="89" t="s">
        <v>588</v>
      </c>
      <c r="O64" s="90" t="s">
        <v>42</v>
      </c>
      <c r="P64" s="98"/>
      <c r="Q64" s="88"/>
      <c r="R64" s="89" t="s">
        <v>588</v>
      </c>
      <c r="S64" s="90" t="s">
        <v>42</v>
      </c>
      <c r="T64" s="98"/>
      <c r="U64" s="88"/>
    </row>
    <row r="65" spans="1:21" ht="14.25" customHeight="1" thickTop="1">
      <c r="A65" s="80" t="s">
        <v>9</v>
      </c>
      <c r="B65" s="81" t="s">
        <v>123</v>
      </c>
      <c r="C65" s="77" t="s">
        <v>124</v>
      </c>
      <c r="D65" s="99">
        <v>2</v>
      </c>
      <c r="E65" s="78">
        <f>D65/0.09</f>
        <v>22.222222222222221</v>
      </c>
      <c r="F65" s="84" t="s">
        <v>119</v>
      </c>
      <c r="G65" s="77" t="s">
        <v>125</v>
      </c>
      <c r="H65" s="99">
        <v>1</v>
      </c>
      <c r="I65" s="78">
        <f>30/0.09</f>
        <v>333.33333333333337</v>
      </c>
      <c r="J65" s="84" t="s">
        <v>629</v>
      </c>
      <c r="K65" s="95" t="s">
        <v>632</v>
      </c>
      <c r="L65" s="96">
        <v>1</v>
      </c>
      <c r="M65" s="78">
        <f>39/0.09</f>
        <v>433.33333333333337</v>
      </c>
      <c r="N65" s="84" t="s">
        <v>383</v>
      </c>
      <c r="O65" s="77" t="s">
        <v>384</v>
      </c>
      <c r="P65" s="106">
        <v>0.6</v>
      </c>
      <c r="Q65" s="78">
        <f>P65/0.09</f>
        <v>6.666666666666667</v>
      </c>
      <c r="R65" s="84" t="s">
        <v>129</v>
      </c>
      <c r="S65" s="77" t="s">
        <v>130</v>
      </c>
      <c r="T65" s="99" t="s">
        <v>93</v>
      </c>
      <c r="U65" s="78">
        <v>8.108108108108107</v>
      </c>
    </row>
    <row r="66" spans="1:21" ht="14.25" customHeight="1">
      <c r="A66" s="80" t="s">
        <v>47</v>
      </c>
      <c r="B66" s="81" t="s">
        <v>117</v>
      </c>
      <c r="C66" s="82" t="s">
        <v>70</v>
      </c>
      <c r="D66" s="97">
        <v>1</v>
      </c>
      <c r="E66" s="83">
        <f>D66/0.09</f>
        <v>11.111111111111111</v>
      </c>
      <c r="F66" s="84" t="s">
        <v>385</v>
      </c>
      <c r="G66" s="82" t="s">
        <v>84</v>
      </c>
      <c r="H66" s="97">
        <v>2</v>
      </c>
      <c r="I66" s="83">
        <f>H66/0.09</f>
        <v>22.222222222222221</v>
      </c>
      <c r="J66" s="84" t="s">
        <v>630</v>
      </c>
      <c r="K66" s="82" t="s">
        <v>19</v>
      </c>
      <c r="L66" s="97">
        <v>2</v>
      </c>
      <c r="M66" s="83">
        <f>L66/0.09</f>
        <v>22.222222222222221</v>
      </c>
      <c r="N66" s="84" t="s">
        <v>386</v>
      </c>
      <c r="O66" s="82" t="s">
        <v>387</v>
      </c>
      <c r="P66" s="107">
        <v>0.4</v>
      </c>
      <c r="Q66" s="83">
        <f>P66/0.09</f>
        <v>4.4444444444444446</v>
      </c>
      <c r="R66" s="84" t="s">
        <v>63</v>
      </c>
      <c r="S66" s="82" t="s">
        <v>388</v>
      </c>
      <c r="T66" s="97">
        <v>30</v>
      </c>
      <c r="U66" s="83">
        <v>8.108108108108107</v>
      </c>
    </row>
    <row r="67" spans="1:21" ht="14.25" customHeight="1">
      <c r="A67" s="80" t="s">
        <v>9</v>
      </c>
      <c r="B67" s="81" t="s">
        <v>47</v>
      </c>
      <c r="C67" s="82" t="s">
        <v>77</v>
      </c>
      <c r="D67" s="97">
        <v>0.1</v>
      </c>
      <c r="E67" s="83">
        <f>D67/0.09</f>
        <v>1.1111111111111112</v>
      </c>
      <c r="F67" s="84" t="s">
        <v>592</v>
      </c>
      <c r="G67" s="82"/>
      <c r="H67" s="97"/>
      <c r="I67" s="83">
        <f>H67/0.09</f>
        <v>0</v>
      </c>
      <c r="J67" s="84" t="s">
        <v>47</v>
      </c>
      <c r="K67" s="82" t="s">
        <v>42</v>
      </c>
      <c r="L67" s="97"/>
      <c r="M67" s="83"/>
      <c r="N67" s="84" t="s">
        <v>47</v>
      </c>
      <c r="O67" s="102" t="s">
        <v>631</v>
      </c>
      <c r="P67" s="105">
        <v>0.2</v>
      </c>
      <c r="Q67" s="83">
        <f>P67/0.09</f>
        <v>2.2222222222222223</v>
      </c>
      <c r="R67" s="84" t="s">
        <v>389</v>
      </c>
      <c r="S67" s="82" t="s">
        <v>92</v>
      </c>
      <c r="T67" s="97" t="s">
        <v>93</v>
      </c>
      <c r="U67" s="83">
        <v>13.513513513513512</v>
      </c>
    </row>
    <row r="68" spans="1:21" ht="14.25" customHeight="1">
      <c r="A68" s="80" t="s">
        <v>9</v>
      </c>
      <c r="B68" s="81" t="s">
        <v>9</v>
      </c>
      <c r="C68" s="82"/>
      <c r="D68" s="97"/>
      <c r="E68" s="83">
        <f>D68/0.09</f>
        <v>0</v>
      </c>
      <c r="F68" s="84" t="s">
        <v>593</v>
      </c>
      <c r="G68" s="82" t="s">
        <v>42</v>
      </c>
      <c r="H68" s="97"/>
      <c r="I68" s="83"/>
      <c r="J68" s="84" t="s">
        <v>9</v>
      </c>
      <c r="K68" s="82" t="s">
        <v>42</v>
      </c>
      <c r="L68" s="97"/>
      <c r="M68" s="83"/>
      <c r="N68" s="84" t="s">
        <v>9</v>
      </c>
      <c r="O68" s="82" t="s">
        <v>42</v>
      </c>
      <c r="P68" s="97"/>
      <c r="Q68" s="83"/>
      <c r="R68" s="84" t="s">
        <v>30</v>
      </c>
      <c r="S68" s="82" t="s">
        <v>42</v>
      </c>
      <c r="T68" s="97"/>
      <c r="U68" s="83"/>
    </row>
    <row r="69" spans="1:21" ht="14.25" customHeight="1">
      <c r="A69" s="80" t="s">
        <v>9</v>
      </c>
      <c r="B69" s="81" t="s">
        <v>9</v>
      </c>
      <c r="C69" s="82" t="s">
        <v>42</v>
      </c>
      <c r="D69" s="97"/>
      <c r="E69" s="83"/>
      <c r="F69" s="84" t="s">
        <v>47</v>
      </c>
      <c r="G69" s="82" t="s">
        <v>42</v>
      </c>
      <c r="H69" s="97"/>
      <c r="I69" s="83"/>
      <c r="J69" s="84" t="s">
        <v>9</v>
      </c>
      <c r="K69" s="82" t="s">
        <v>42</v>
      </c>
      <c r="L69" s="97"/>
      <c r="M69" s="83"/>
      <c r="N69" s="84" t="s">
        <v>9</v>
      </c>
      <c r="O69" s="82" t="s">
        <v>42</v>
      </c>
      <c r="P69" s="97"/>
      <c r="Q69" s="83"/>
      <c r="R69" s="84" t="s">
        <v>390</v>
      </c>
      <c r="S69" s="82" t="s">
        <v>42</v>
      </c>
      <c r="T69" s="97"/>
      <c r="U69" s="83"/>
    </row>
    <row r="70" spans="1:21" ht="14.25" customHeight="1">
      <c r="A70" s="80" t="s">
        <v>9</v>
      </c>
      <c r="B70" s="81" t="s">
        <v>9</v>
      </c>
      <c r="C70" s="82" t="s">
        <v>42</v>
      </c>
      <c r="D70" s="97"/>
      <c r="E70" s="83"/>
      <c r="F70" s="84" t="s">
        <v>9</v>
      </c>
      <c r="G70" s="82" t="s">
        <v>42</v>
      </c>
      <c r="H70" s="97"/>
      <c r="I70" s="83"/>
      <c r="J70" s="84" t="s">
        <v>9</v>
      </c>
      <c r="K70" s="82" t="s">
        <v>42</v>
      </c>
      <c r="L70" s="97"/>
      <c r="M70" s="83"/>
      <c r="N70" s="84" t="s">
        <v>9</v>
      </c>
      <c r="O70" s="82" t="s">
        <v>42</v>
      </c>
      <c r="P70" s="97"/>
      <c r="Q70" s="83"/>
      <c r="R70" s="84" t="s">
        <v>9</v>
      </c>
      <c r="S70" s="82" t="s">
        <v>42</v>
      </c>
      <c r="T70" s="97"/>
      <c r="U70" s="83"/>
    </row>
    <row r="71" spans="1:21" ht="14.25" customHeight="1">
      <c r="A71" s="80" t="s">
        <v>9</v>
      </c>
      <c r="B71" s="81" t="s">
        <v>9</v>
      </c>
      <c r="C71" s="82" t="s">
        <v>42</v>
      </c>
      <c r="D71" s="97"/>
      <c r="E71" s="83"/>
      <c r="F71" s="84" t="s">
        <v>9</v>
      </c>
      <c r="G71" s="82" t="s">
        <v>42</v>
      </c>
      <c r="H71" s="97"/>
      <c r="I71" s="83"/>
      <c r="J71" s="84" t="s">
        <v>9</v>
      </c>
      <c r="K71" s="82" t="s">
        <v>42</v>
      </c>
      <c r="L71" s="97"/>
      <c r="M71" s="83"/>
      <c r="N71" s="84" t="s">
        <v>9</v>
      </c>
      <c r="O71" s="82" t="s">
        <v>42</v>
      </c>
      <c r="P71" s="97"/>
      <c r="Q71" s="83"/>
      <c r="R71" s="84" t="s">
        <v>9</v>
      </c>
      <c r="S71" s="82" t="s">
        <v>42</v>
      </c>
      <c r="T71" s="97"/>
      <c r="U71" s="83"/>
    </row>
    <row r="72" spans="1:21" ht="14.25" customHeight="1">
      <c r="A72" s="80" t="s">
        <v>9</v>
      </c>
      <c r="B72" s="81" t="s">
        <v>9</v>
      </c>
      <c r="C72" s="82" t="s">
        <v>42</v>
      </c>
      <c r="D72" s="97"/>
      <c r="E72" s="83"/>
      <c r="F72" s="84" t="s">
        <v>9</v>
      </c>
      <c r="G72" s="82" t="s">
        <v>42</v>
      </c>
      <c r="H72" s="97"/>
      <c r="I72" s="83"/>
      <c r="J72" s="84" t="s">
        <v>9</v>
      </c>
      <c r="K72" s="82" t="s">
        <v>42</v>
      </c>
      <c r="L72" s="97"/>
      <c r="M72" s="83"/>
      <c r="N72" s="84" t="s">
        <v>9</v>
      </c>
      <c r="O72" s="82" t="s">
        <v>42</v>
      </c>
      <c r="P72" s="97"/>
      <c r="Q72" s="83"/>
      <c r="R72" s="84" t="s">
        <v>9</v>
      </c>
      <c r="S72" s="82" t="s">
        <v>42</v>
      </c>
      <c r="T72" s="97"/>
      <c r="U72" s="83"/>
    </row>
    <row r="73" spans="1:21" ht="14.25" customHeight="1">
      <c r="A73" s="80" t="s">
        <v>9</v>
      </c>
      <c r="B73" s="81" t="s">
        <v>9</v>
      </c>
      <c r="C73" s="82" t="s">
        <v>42</v>
      </c>
      <c r="D73" s="97"/>
      <c r="E73" s="83"/>
      <c r="F73" s="84" t="s">
        <v>9</v>
      </c>
      <c r="G73" s="82" t="s">
        <v>42</v>
      </c>
      <c r="H73" s="97"/>
      <c r="I73" s="83"/>
      <c r="J73" s="84" t="s">
        <v>9</v>
      </c>
      <c r="K73" s="82" t="s">
        <v>42</v>
      </c>
      <c r="L73" s="97"/>
      <c r="M73" s="83"/>
      <c r="N73" s="84" t="s">
        <v>9</v>
      </c>
      <c r="O73" s="82" t="s">
        <v>42</v>
      </c>
      <c r="P73" s="97"/>
      <c r="Q73" s="83"/>
      <c r="R73" s="84" t="s">
        <v>9</v>
      </c>
      <c r="S73" s="82" t="s">
        <v>42</v>
      </c>
      <c r="T73" s="97"/>
      <c r="U73" s="83"/>
    </row>
    <row r="74" spans="1:21" ht="14.25" customHeight="1">
      <c r="A74" s="80" t="s">
        <v>9</v>
      </c>
      <c r="B74" s="81" t="s">
        <v>9</v>
      </c>
      <c r="C74" s="82" t="s">
        <v>42</v>
      </c>
      <c r="D74" s="97"/>
      <c r="E74" s="83"/>
      <c r="F74" s="84" t="s">
        <v>9</v>
      </c>
      <c r="G74" s="82" t="s">
        <v>42</v>
      </c>
      <c r="H74" s="97"/>
      <c r="I74" s="83"/>
      <c r="J74" s="84" t="s">
        <v>9</v>
      </c>
      <c r="K74" s="82" t="s">
        <v>42</v>
      </c>
      <c r="L74" s="97"/>
      <c r="M74" s="83"/>
      <c r="N74" s="84" t="s">
        <v>9</v>
      </c>
      <c r="O74" s="82" t="s">
        <v>391</v>
      </c>
      <c r="P74" s="97"/>
      <c r="Q74" s="83">
        <f>P74/0.09</f>
        <v>0</v>
      </c>
      <c r="R74" s="84" t="s">
        <v>9</v>
      </c>
      <c r="S74" s="82" t="s">
        <v>42</v>
      </c>
      <c r="T74" s="97"/>
      <c r="U74" s="83"/>
    </row>
    <row r="75" spans="1:21" ht="14.25" customHeight="1">
      <c r="A75" s="80" t="s">
        <v>9</v>
      </c>
      <c r="B75" s="81" t="s">
        <v>9</v>
      </c>
      <c r="C75" s="82" t="s">
        <v>42</v>
      </c>
      <c r="D75" s="97"/>
      <c r="E75" s="83"/>
      <c r="F75" s="84" t="s">
        <v>9</v>
      </c>
      <c r="G75" s="82" t="s">
        <v>42</v>
      </c>
      <c r="H75" s="97"/>
      <c r="I75" s="83"/>
      <c r="J75" s="84" t="s">
        <v>9</v>
      </c>
      <c r="K75" s="82" t="s">
        <v>392</v>
      </c>
      <c r="L75" s="97"/>
      <c r="M75" s="83">
        <f>L75/0.09</f>
        <v>0</v>
      </c>
      <c r="N75" s="84" t="s">
        <v>9</v>
      </c>
      <c r="O75" s="82" t="s">
        <v>132</v>
      </c>
      <c r="P75" s="97"/>
      <c r="Q75" s="83"/>
      <c r="R75" s="84" t="s">
        <v>9</v>
      </c>
      <c r="S75" s="82" t="s">
        <v>42</v>
      </c>
      <c r="T75" s="97"/>
      <c r="U75" s="83"/>
    </row>
    <row r="76" spans="1:21" ht="14.25" customHeight="1" thickBot="1">
      <c r="A76" s="85" t="s">
        <v>9</v>
      </c>
      <c r="B76" s="86" t="s">
        <v>9</v>
      </c>
      <c r="C76" s="87" t="s">
        <v>133</v>
      </c>
      <c r="D76" s="98"/>
      <c r="E76" s="88"/>
      <c r="F76" s="89" t="s">
        <v>9</v>
      </c>
      <c r="G76" s="90" t="s">
        <v>393</v>
      </c>
      <c r="H76" s="98"/>
      <c r="I76" s="83">
        <f>H76/0.09</f>
        <v>0</v>
      </c>
      <c r="J76" s="89" t="s">
        <v>9</v>
      </c>
      <c r="K76" s="90" t="s">
        <v>394</v>
      </c>
      <c r="L76" s="98"/>
      <c r="M76" s="88">
        <f>L76/0.09</f>
        <v>0</v>
      </c>
      <c r="N76" s="89" t="s">
        <v>9</v>
      </c>
      <c r="O76" s="90" t="s">
        <v>94</v>
      </c>
      <c r="P76" s="98"/>
      <c r="Q76" s="88"/>
      <c r="R76" s="89" t="s">
        <v>9</v>
      </c>
      <c r="S76" s="90" t="s">
        <v>42</v>
      </c>
      <c r="T76" s="98"/>
      <c r="U76" s="88"/>
    </row>
    <row r="77" spans="1:21" ht="14.25" customHeight="1" thickTop="1" thickBot="1">
      <c r="A77" s="118" t="s">
        <v>95</v>
      </c>
      <c r="B77" s="119"/>
      <c r="C77" s="91" t="s">
        <v>42</v>
      </c>
      <c r="D77" s="100"/>
      <c r="E77" s="92"/>
      <c r="F77" s="93" t="s">
        <v>9</v>
      </c>
      <c r="G77" s="94" t="s">
        <v>42</v>
      </c>
      <c r="H77" s="100"/>
      <c r="I77" s="92"/>
      <c r="J77" s="93" t="s">
        <v>9</v>
      </c>
      <c r="K77" s="94" t="s">
        <v>395</v>
      </c>
      <c r="L77" s="100"/>
      <c r="M77" s="92"/>
      <c r="N77" s="93" t="s">
        <v>9</v>
      </c>
      <c r="O77" s="94" t="s">
        <v>134</v>
      </c>
      <c r="P77" s="100"/>
      <c r="Q77" s="92"/>
      <c r="R77" s="93" t="s">
        <v>9</v>
      </c>
      <c r="S77" s="94" t="s">
        <v>96</v>
      </c>
      <c r="T77" s="100"/>
      <c r="U77" s="92"/>
    </row>
    <row r="78" spans="1:21" ht="14.25" customHeight="1" thickTop="1">
      <c r="A78" s="75" t="s">
        <v>99</v>
      </c>
      <c r="B78" s="120" t="s">
        <v>101</v>
      </c>
      <c r="C78" s="121"/>
      <c r="D78" s="121"/>
      <c r="E78" s="122"/>
      <c r="F78" s="120" t="s">
        <v>101</v>
      </c>
      <c r="G78" s="121"/>
      <c r="H78" s="121"/>
      <c r="I78" s="122"/>
      <c r="J78" s="120" t="s">
        <v>101</v>
      </c>
      <c r="K78" s="121"/>
      <c r="L78" s="121"/>
      <c r="M78" s="122"/>
      <c r="N78" s="120" t="s">
        <v>102</v>
      </c>
      <c r="O78" s="121"/>
      <c r="P78" s="121"/>
      <c r="Q78" s="122"/>
      <c r="R78" s="120" t="s">
        <v>101</v>
      </c>
      <c r="S78" s="121"/>
      <c r="T78" s="121"/>
      <c r="U78" s="122"/>
    </row>
    <row r="79" spans="1:21" ht="14.25" customHeight="1" thickBot="1">
      <c r="A79" s="85" t="s">
        <v>100</v>
      </c>
      <c r="B79" s="112" t="s">
        <v>396</v>
      </c>
      <c r="C79" s="113"/>
      <c r="D79" s="113"/>
      <c r="E79" s="114"/>
      <c r="F79" s="112" t="s">
        <v>397</v>
      </c>
      <c r="G79" s="113"/>
      <c r="H79" s="113"/>
      <c r="I79" s="114"/>
      <c r="J79" s="112" t="s">
        <v>398</v>
      </c>
      <c r="K79" s="113"/>
      <c r="L79" s="113"/>
      <c r="M79" s="114"/>
      <c r="N79" s="112" t="s">
        <v>399</v>
      </c>
      <c r="O79" s="113"/>
      <c r="P79" s="113"/>
      <c r="Q79" s="114"/>
      <c r="R79" s="112" t="s">
        <v>400</v>
      </c>
      <c r="S79" s="113"/>
      <c r="T79" s="113"/>
      <c r="U79" s="114"/>
    </row>
    <row r="80" spans="1:21" ht="18" customHeight="1" thickTop="1">
      <c r="A80" s="110" t="s">
        <v>103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</row>
  </sheetData>
  <mergeCells count="62">
    <mergeCell ref="A1:U1"/>
    <mergeCell ref="B2:N2"/>
    <mergeCell ref="O2:U2"/>
    <mergeCell ref="A3:A6"/>
    <mergeCell ref="B3:E3"/>
    <mergeCell ref="F3:I3"/>
    <mergeCell ref="J3:M3"/>
    <mergeCell ref="N3:Q3"/>
    <mergeCell ref="R3:U3"/>
    <mergeCell ref="C4:E4"/>
    <mergeCell ref="G5:I5"/>
    <mergeCell ref="K4:M4"/>
    <mergeCell ref="K5:M5"/>
    <mergeCell ref="O4:Q4"/>
    <mergeCell ref="O5:Q5"/>
    <mergeCell ref="N39:Q39"/>
    <mergeCell ref="R38:U38"/>
    <mergeCell ref="R39:U39"/>
    <mergeCell ref="A40:U40"/>
    <mergeCell ref="S4:U4"/>
    <mergeCell ref="S5:U5"/>
    <mergeCell ref="A37:B37"/>
    <mergeCell ref="B38:E38"/>
    <mergeCell ref="B39:E39"/>
    <mergeCell ref="F38:I38"/>
    <mergeCell ref="F39:I39"/>
    <mergeCell ref="J38:M38"/>
    <mergeCell ref="J39:M39"/>
    <mergeCell ref="N38:Q38"/>
    <mergeCell ref="C5:E5"/>
    <mergeCell ref="G4:I4"/>
    <mergeCell ref="A41:U41"/>
    <mergeCell ref="B42:N42"/>
    <mergeCell ref="O42:U42"/>
    <mergeCell ref="A43:A46"/>
    <mergeCell ref="B43:E43"/>
    <mergeCell ref="F43:I43"/>
    <mergeCell ref="J43:M43"/>
    <mergeCell ref="N43:Q43"/>
    <mergeCell ref="R43:U43"/>
    <mergeCell ref="C44:E44"/>
    <mergeCell ref="G44:I44"/>
    <mergeCell ref="K44:M44"/>
    <mergeCell ref="O44:Q44"/>
    <mergeCell ref="S44:U44"/>
    <mergeCell ref="C45:E45"/>
    <mergeCell ref="G45:I45"/>
    <mergeCell ref="K45:M45"/>
    <mergeCell ref="O45:Q45"/>
    <mergeCell ref="S45:U45"/>
    <mergeCell ref="A77:B77"/>
    <mergeCell ref="B78:E78"/>
    <mergeCell ref="F78:I78"/>
    <mergeCell ref="J78:M78"/>
    <mergeCell ref="N78:Q78"/>
    <mergeCell ref="R78:U78"/>
    <mergeCell ref="A80:U80"/>
    <mergeCell ref="B79:E79"/>
    <mergeCell ref="F79:I79"/>
    <mergeCell ref="J79:M79"/>
    <mergeCell ref="N79:Q79"/>
    <mergeCell ref="R79:U79"/>
  </mergeCells>
  <phoneticPr fontId="2" type="noConversion"/>
  <pageMargins left="0.1388888888888889" right="0.1388888888888889" top="0.1388888888888889" bottom="1.3888888888888888E-2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5AC21-BDC8-4738-BBC6-E7959406D7FA}">
  <dimension ref="A1:U80"/>
  <sheetViews>
    <sheetView showGridLines="0" topLeftCell="A41" zoomScale="85" zoomScaleNormal="85" workbookViewId="0">
      <selection activeCell="J58" sqref="J58"/>
    </sheetView>
  </sheetViews>
  <sheetFormatPr defaultRowHeight="16.2"/>
  <cols>
    <col min="1" max="1" width="2.77734375" style="2" customWidth="1"/>
    <col min="2" max="2" width="3.5546875" style="2" customWidth="1"/>
    <col min="3" max="3" width="14.109375" style="2" customWidth="1"/>
    <col min="4" max="5" width="5.33203125" style="2" customWidth="1"/>
    <col min="6" max="6" width="3.5546875" style="2" customWidth="1"/>
    <col min="7" max="7" width="14.109375" style="2" customWidth="1"/>
    <col min="8" max="9" width="5.33203125" style="2" customWidth="1"/>
    <col min="10" max="10" width="3.5546875" style="2" customWidth="1"/>
    <col min="11" max="11" width="14.109375" style="2" customWidth="1"/>
    <col min="12" max="13" width="5.33203125" style="2" customWidth="1"/>
    <col min="14" max="14" width="3.5546875" style="2" customWidth="1"/>
    <col min="15" max="15" width="14.109375" style="2" customWidth="1"/>
    <col min="16" max="17" width="5.33203125" style="2" customWidth="1"/>
    <col min="18" max="18" width="3.5546875" style="2" customWidth="1"/>
    <col min="19" max="19" width="14.109375" style="2" customWidth="1"/>
    <col min="20" max="21" width="5.33203125" style="2" customWidth="1"/>
    <col min="22" max="16384" width="8.88671875" style="2"/>
  </cols>
  <sheetData>
    <row r="1" spans="1:21" ht="19.95" customHeight="1">
      <c r="A1" s="131" t="s">
        <v>263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</row>
    <row r="2" spans="1:21" ht="19.95" customHeight="1" thickBot="1">
      <c r="A2" s="3" t="s">
        <v>149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3" t="s">
        <v>0</v>
      </c>
      <c r="P2" s="133"/>
      <c r="Q2" s="133"/>
      <c r="R2" s="133"/>
      <c r="S2" s="133"/>
      <c r="T2" s="133"/>
      <c r="U2" s="133"/>
    </row>
    <row r="3" spans="1:21" ht="16.05" customHeight="1" thickTop="1">
      <c r="A3" s="134" t="s">
        <v>1</v>
      </c>
      <c r="B3" s="136" t="s">
        <v>264</v>
      </c>
      <c r="C3" s="136"/>
      <c r="D3" s="136"/>
      <c r="E3" s="136"/>
      <c r="F3" s="137" t="s">
        <v>265</v>
      </c>
      <c r="G3" s="136"/>
      <c r="H3" s="136"/>
      <c r="I3" s="136"/>
      <c r="J3" s="137" t="s">
        <v>266</v>
      </c>
      <c r="K3" s="136"/>
      <c r="L3" s="136"/>
      <c r="M3" s="136"/>
      <c r="N3" s="137" t="s">
        <v>267</v>
      </c>
      <c r="O3" s="136"/>
      <c r="P3" s="136"/>
      <c r="Q3" s="136"/>
      <c r="R3" s="137" t="s">
        <v>268</v>
      </c>
      <c r="S3" s="136"/>
      <c r="T3" s="136"/>
      <c r="U3" s="138"/>
    </row>
    <row r="4" spans="1:21" ht="14.25" customHeight="1">
      <c r="A4" s="135"/>
      <c r="B4" s="4" t="s">
        <v>2</v>
      </c>
      <c r="C4" s="139" t="s">
        <v>155</v>
      </c>
      <c r="D4" s="139"/>
      <c r="E4" s="139"/>
      <c r="F4" s="5" t="s">
        <v>2</v>
      </c>
      <c r="G4" s="139" t="s">
        <v>155</v>
      </c>
      <c r="H4" s="139"/>
      <c r="I4" s="139"/>
      <c r="J4" s="5" t="s">
        <v>2</v>
      </c>
      <c r="K4" s="139" t="s">
        <v>155</v>
      </c>
      <c r="L4" s="139"/>
      <c r="M4" s="139"/>
      <c r="N4" s="5" t="s">
        <v>2</v>
      </c>
      <c r="O4" s="139" t="s">
        <v>155</v>
      </c>
      <c r="P4" s="139"/>
      <c r="Q4" s="139"/>
      <c r="R4" s="5" t="s">
        <v>2</v>
      </c>
      <c r="S4" s="139" t="s">
        <v>155</v>
      </c>
      <c r="T4" s="139"/>
      <c r="U4" s="148"/>
    </row>
    <row r="5" spans="1:21" ht="14.25" customHeight="1">
      <c r="A5" s="135"/>
      <c r="B5" s="4" t="s">
        <v>3</v>
      </c>
      <c r="C5" s="139" t="s">
        <v>4</v>
      </c>
      <c r="D5" s="139"/>
      <c r="E5" s="139"/>
      <c r="F5" s="5" t="s">
        <v>3</v>
      </c>
      <c r="G5" s="139" t="s">
        <v>5</v>
      </c>
      <c r="H5" s="139"/>
      <c r="I5" s="139"/>
      <c r="J5" s="5" t="s">
        <v>3</v>
      </c>
      <c r="K5" s="139" t="s">
        <v>269</v>
      </c>
      <c r="L5" s="139"/>
      <c r="M5" s="139"/>
      <c r="N5" s="5" t="s">
        <v>3</v>
      </c>
      <c r="O5" s="139" t="s">
        <v>6</v>
      </c>
      <c r="P5" s="139"/>
      <c r="Q5" s="139"/>
      <c r="R5" s="5" t="s">
        <v>3</v>
      </c>
      <c r="S5" s="149" t="s">
        <v>270</v>
      </c>
      <c r="T5" s="139"/>
      <c r="U5" s="148"/>
    </row>
    <row r="6" spans="1:21" ht="14.25" customHeight="1" thickBot="1">
      <c r="A6" s="135"/>
      <c r="B6" s="6" t="s">
        <v>7</v>
      </c>
      <c r="C6" s="7" t="s">
        <v>8</v>
      </c>
      <c r="D6" s="8" t="s">
        <v>157</v>
      </c>
      <c r="E6" s="36" t="s">
        <v>584</v>
      </c>
      <c r="F6" s="9" t="s">
        <v>7</v>
      </c>
      <c r="G6" s="10" t="s">
        <v>8</v>
      </c>
      <c r="H6" s="8" t="s">
        <v>157</v>
      </c>
      <c r="I6" s="36" t="s">
        <v>584</v>
      </c>
      <c r="J6" s="9" t="s">
        <v>7</v>
      </c>
      <c r="K6" s="10" t="s">
        <v>8</v>
      </c>
      <c r="L6" s="8" t="s">
        <v>157</v>
      </c>
      <c r="M6" s="36" t="s">
        <v>584</v>
      </c>
      <c r="N6" s="9" t="s">
        <v>7</v>
      </c>
      <c r="O6" s="35" t="s">
        <v>8</v>
      </c>
      <c r="P6" s="36" t="s">
        <v>157</v>
      </c>
      <c r="Q6" s="36" t="s">
        <v>584</v>
      </c>
      <c r="R6" s="9" t="s">
        <v>7</v>
      </c>
      <c r="S6" s="10" t="s">
        <v>8</v>
      </c>
      <c r="T6" s="8" t="s">
        <v>157</v>
      </c>
      <c r="U6" s="37" t="s">
        <v>584</v>
      </c>
    </row>
    <row r="7" spans="1:21" ht="14.25" customHeight="1" thickTop="1">
      <c r="A7" s="11" t="s">
        <v>9</v>
      </c>
      <c r="B7" s="12" t="s">
        <v>105</v>
      </c>
      <c r="C7" s="13" t="s">
        <v>271</v>
      </c>
      <c r="D7" s="14" t="s">
        <v>272</v>
      </c>
      <c r="E7" s="31">
        <v>75</v>
      </c>
      <c r="F7" s="15" t="s">
        <v>273</v>
      </c>
      <c r="G7" s="13" t="s">
        <v>13</v>
      </c>
      <c r="H7" s="14">
        <v>230</v>
      </c>
      <c r="I7" s="31">
        <f>H7/3.7</f>
        <v>62.162162162162161</v>
      </c>
      <c r="J7" s="15" t="s">
        <v>274</v>
      </c>
      <c r="K7" s="13" t="s">
        <v>275</v>
      </c>
      <c r="L7" s="14">
        <v>30</v>
      </c>
      <c r="M7" s="31">
        <f>L7/3.7</f>
        <v>8.108108108108107</v>
      </c>
      <c r="N7" s="15" t="s">
        <v>65</v>
      </c>
      <c r="O7" s="13" t="s">
        <v>276</v>
      </c>
      <c r="P7" s="14" t="s">
        <v>97</v>
      </c>
      <c r="Q7" s="31">
        <v>120</v>
      </c>
      <c r="R7" s="15" t="s">
        <v>277</v>
      </c>
      <c r="S7" s="13" t="s">
        <v>135</v>
      </c>
      <c r="T7" s="14">
        <v>222</v>
      </c>
      <c r="U7" s="31">
        <f>T7/3.7</f>
        <v>60</v>
      </c>
    </row>
    <row r="8" spans="1:21" ht="14.25" customHeight="1">
      <c r="A8" s="16" t="s">
        <v>17</v>
      </c>
      <c r="B8" s="17" t="s">
        <v>109</v>
      </c>
      <c r="C8" s="18" t="s">
        <v>42</v>
      </c>
      <c r="D8" s="19"/>
      <c r="E8" s="32"/>
      <c r="F8" s="20" t="s">
        <v>278</v>
      </c>
      <c r="G8" s="18" t="s">
        <v>279</v>
      </c>
      <c r="H8" s="19" t="s">
        <v>280</v>
      </c>
      <c r="I8" s="32">
        <f>4.2*32/3.7</f>
        <v>36.324324324324323</v>
      </c>
      <c r="J8" s="20" t="s">
        <v>281</v>
      </c>
      <c r="K8" s="18" t="s">
        <v>106</v>
      </c>
      <c r="L8" s="19">
        <v>36</v>
      </c>
      <c r="M8" s="32">
        <f t="shared" ref="M8:M27" si="0">L8/3.7</f>
        <v>9.7297297297297298</v>
      </c>
      <c r="N8" s="20" t="s">
        <v>40</v>
      </c>
      <c r="O8" s="18" t="s">
        <v>27</v>
      </c>
      <c r="P8" s="19">
        <v>3</v>
      </c>
      <c r="Q8" s="32">
        <f t="shared" ref="Q8:Q34" si="1">P8/3.7</f>
        <v>0.81081081081081074</v>
      </c>
      <c r="R8" s="20" t="s">
        <v>34</v>
      </c>
      <c r="S8" s="18" t="s">
        <v>282</v>
      </c>
      <c r="T8" s="19">
        <v>60</v>
      </c>
      <c r="U8" s="32">
        <f t="shared" ref="U8:U28" si="2">T8/3.7</f>
        <v>16.216216216216214</v>
      </c>
    </row>
    <row r="9" spans="1:21" ht="14.25" customHeight="1">
      <c r="A9" s="16" t="s">
        <v>9</v>
      </c>
      <c r="B9" s="17" t="s">
        <v>277</v>
      </c>
      <c r="C9" s="18" t="s">
        <v>42</v>
      </c>
      <c r="D9" s="19"/>
      <c r="E9" s="32"/>
      <c r="F9" s="20" t="s">
        <v>105</v>
      </c>
      <c r="G9" s="18" t="s">
        <v>25</v>
      </c>
      <c r="H9" s="19">
        <v>27</v>
      </c>
      <c r="I9" s="32">
        <f t="shared" ref="I9:I23" si="3">H9/3.7</f>
        <v>7.2972972972972974</v>
      </c>
      <c r="J9" s="20" t="s">
        <v>283</v>
      </c>
      <c r="K9" s="18" t="s">
        <v>111</v>
      </c>
      <c r="L9" s="19">
        <v>2</v>
      </c>
      <c r="M9" s="32">
        <f t="shared" si="0"/>
        <v>0.54054054054054046</v>
      </c>
      <c r="N9" s="20" t="s">
        <v>113</v>
      </c>
      <c r="O9" s="18" t="s">
        <v>35</v>
      </c>
      <c r="P9" s="19">
        <v>2</v>
      </c>
      <c r="Q9" s="32">
        <f t="shared" si="1"/>
        <v>0.54054054054054046</v>
      </c>
      <c r="R9" s="20" t="s">
        <v>136</v>
      </c>
      <c r="S9" s="18" t="s">
        <v>25</v>
      </c>
      <c r="T9" s="19">
        <v>35</v>
      </c>
      <c r="U9" s="32">
        <f t="shared" si="2"/>
        <v>9.4594594594594597</v>
      </c>
    </row>
    <row r="10" spans="1:21" ht="14.25" customHeight="1">
      <c r="A10" s="16" t="s">
        <v>9</v>
      </c>
      <c r="B10" s="17" t="s">
        <v>113</v>
      </c>
      <c r="C10" s="18" t="s">
        <v>42</v>
      </c>
      <c r="D10" s="19"/>
      <c r="E10" s="32"/>
      <c r="F10" s="20" t="s">
        <v>284</v>
      </c>
      <c r="G10" s="18" t="s">
        <v>285</v>
      </c>
      <c r="H10" s="19" t="s">
        <v>286</v>
      </c>
      <c r="I10" s="32"/>
      <c r="J10" s="20" t="s">
        <v>30</v>
      </c>
      <c r="K10" s="18" t="s">
        <v>59</v>
      </c>
      <c r="L10" s="19">
        <v>24</v>
      </c>
      <c r="M10" s="32">
        <f t="shared" si="0"/>
        <v>6.486486486486486</v>
      </c>
      <c r="N10" s="20" t="s">
        <v>9</v>
      </c>
      <c r="O10" s="18" t="s">
        <v>46</v>
      </c>
      <c r="P10" s="19">
        <v>1</v>
      </c>
      <c r="Q10" s="32"/>
      <c r="R10" s="20" t="s">
        <v>137</v>
      </c>
      <c r="S10" s="18" t="s">
        <v>33</v>
      </c>
      <c r="T10" s="19">
        <v>20</v>
      </c>
      <c r="U10" s="32">
        <f t="shared" si="2"/>
        <v>5.4054054054054053</v>
      </c>
    </row>
    <row r="11" spans="1:21" ht="14.25" customHeight="1">
      <c r="A11" s="16" t="s">
        <v>9</v>
      </c>
      <c r="B11" s="17" t="s">
        <v>9</v>
      </c>
      <c r="C11" s="18" t="s">
        <v>42</v>
      </c>
      <c r="D11" s="19"/>
      <c r="E11" s="32"/>
      <c r="F11" s="20" t="s">
        <v>28</v>
      </c>
      <c r="G11" s="18" t="s">
        <v>35</v>
      </c>
      <c r="H11" s="19">
        <v>2</v>
      </c>
      <c r="I11" s="32"/>
      <c r="J11" s="20" t="s">
        <v>287</v>
      </c>
      <c r="K11" s="18" t="s">
        <v>125</v>
      </c>
      <c r="L11" s="19" t="s">
        <v>87</v>
      </c>
      <c r="M11" s="32">
        <f>15*4/3.7</f>
        <v>16.216216216216214</v>
      </c>
      <c r="N11" s="20" t="s">
        <v>9</v>
      </c>
      <c r="O11" s="18" t="s">
        <v>41</v>
      </c>
      <c r="P11" s="19" t="s">
        <v>29</v>
      </c>
      <c r="Q11" s="32"/>
      <c r="R11" s="20" t="s">
        <v>26</v>
      </c>
      <c r="S11" s="18" t="s">
        <v>52</v>
      </c>
      <c r="T11" s="19" t="s">
        <v>29</v>
      </c>
      <c r="U11" s="32"/>
    </row>
    <row r="12" spans="1:21" ht="14.25" customHeight="1">
      <c r="A12" s="16" t="s">
        <v>9</v>
      </c>
      <c r="B12" s="17" t="s">
        <v>9</v>
      </c>
      <c r="C12" s="18" t="s">
        <v>42</v>
      </c>
      <c r="D12" s="19"/>
      <c r="E12" s="32"/>
      <c r="F12" s="20" t="s">
        <v>288</v>
      </c>
      <c r="G12" s="18" t="s">
        <v>289</v>
      </c>
      <c r="H12" s="19" t="s">
        <v>68</v>
      </c>
      <c r="I12" s="32"/>
      <c r="J12" s="20" t="s">
        <v>9</v>
      </c>
      <c r="K12" s="18" t="s">
        <v>290</v>
      </c>
      <c r="L12" s="19" t="s">
        <v>112</v>
      </c>
      <c r="M12" s="32">
        <f>36/3.7</f>
        <v>9.7297297297297298</v>
      </c>
      <c r="N12" s="20" t="s">
        <v>9</v>
      </c>
      <c r="O12" s="18" t="s">
        <v>42</v>
      </c>
      <c r="P12" s="19"/>
      <c r="Q12" s="32"/>
      <c r="R12" s="20" t="s">
        <v>9</v>
      </c>
      <c r="S12" s="18" t="s">
        <v>291</v>
      </c>
      <c r="T12" s="19" t="s">
        <v>74</v>
      </c>
      <c r="U12" s="32"/>
    </row>
    <row r="13" spans="1:21" ht="14.25" customHeight="1">
      <c r="A13" s="16" t="s">
        <v>23</v>
      </c>
      <c r="B13" s="17" t="s">
        <v>9</v>
      </c>
      <c r="C13" s="18" t="s">
        <v>42</v>
      </c>
      <c r="D13" s="19"/>
      <c r="E13" s="32"/>
      <c r="F13" s="20" t="s">
        <v>9</v>
      </c>
      <c r="G13" s="18" t="s">
        <v>292</v>
      </c>
      <c r="H13" s="19">
        <v>3</v>
      </c>
      <c r="I13" s="32"/>
      <c r="J13" s="20" t="s">
        <v>9</v>
      </c>
      <c r="K13" s="18" t="s">
        <v>33</v>
      </c>
      <c r="L13" s="19">
        <v>30</v>
      </c>
      <c r="M13" s="32">
        <f t="shared" si="0"/>
        <v>8.108108108108107</v>
      </c>
      <c r="N13" s="20" t="s">
        <v>9</v>
      </c>
      <c r="O13" s="18" t="s">
        <v>42</v>
      </c>
      <c r="P13" s="19"/>
      <c r="Q13" s="32"/>
      <c r="R13" s="20" t="s">
        <v>9</v>
      </c>
      <c r="S13" s="18" t="s">
        <v>138</v>
      </c>
      <c r="T13" s="19" t="s">
        <v>139</v>
      </c>
      <c r="U13" s="32"/>
    </row>
    <row r="14" spans="1:21" ht="14.25" customHeight="1" thickBot="1">
      <c r="A14" s="21" t="s">
        <v>9</v>
      </c>
      <c r="B14" s="22" t="s">
        <v>9</v>
      </c>
      <c r="C14" s="23" t="s">
        <v>42</v>
      </c>
      <c r="D14" s="24"/>
      <c r="E14" s="33"/>
      <c r="F14" s="25" t="s">
        <v>9</v>
      </c>
      <c r="G14" s="26" t="s">
        <v>46</v>
      </c>
      <c r="H14" s="24">
        <v>1</v>
      </c>
      <c r="I14" s="33"/>
      <c r="J14" s="25" t="s">
        <v>9</v>
      </c>
      <c r="K14" s="26" t="s">
        <v>293</v>
      </c>
      <c r="L14" s="24">
        <v>5</v>
      </c>
      <c r="M14" s="33">
        <f t="shared" si="0"/>
        <v>1.3513513513513513</v>
      </c>
      <c r="N14" s="25" t="s">
        <v>9</v>
      </c>
      <c r="O14" s="26" t="s">
        <v>42</v>
      </c>
      <c r="P14" s="24"/>
      <c r="Q14" s="33"/>
      <c r="R14" s="25" t="s">
        <v>9</v>
      </c>
      <c r="S14" s="26" t="s">
        <v>92</v>
      </c>
      <c r="T14" s="24" t="s">
        <v>74</v>
      </c>
      <c r="U14" s="33"/>
    </row>
    <row r="15" spans="1:21" ht="14.25" customHeight="1" thickTop="1">
      <c r="A15" s="16" t="s">
        <v>9</v>
      </c>
      <c r="B15" s="17" t="s">
        <v>294</v>
      </c>
      <c r="C15" s="13" t="s">
        <v>140</v>
      </c>
      <c r="D15" s="14" t="s">
        <v>39</v>
      </c>
      <c r="E15" s="31">
        <f>45/3.7</f>
        <v>12.162162162162161</v>
      </c>
      <c r="F15" s="20" t="s">
        <v>592</v>
      </c>
      <c r="G15" s="13" t="s">
        <v>54</v>
      </c>
      <c r="H15" s="14">
        <v>180</v>
      </c>
      <c r="I15" s="31">
        <f t="shared" si="3"/>
        <v>48.648648648648646</v>
      </c>
      <c r="J15" s="20" t="s">
        <v>295</v>
      </c>
      <c r="K15" s="13" t="s">
        <v>296</v>
      </c>
      <c r="L15" s="14">
        <v>95</v>
      </c>
      <c r="M15" s="31">
        <f t="shared" si="0"/>
        <v>25.675675675675674</v>
      </c>
      <c r="N15" s="20" t="s">
        <v>142</v>
      </c>
      <c r="O15" s="13" t="s">
        <v>297</v>
      </c>
      <c r="P15" s="14">
        <v>12</v>
      </c>
      <c r="Q15" s="31">
        <f t="shared" si="1"/>
        <v>3.243243243243243</v>
      </c>
      <c r="R15" s="20" t="s">
        <v>298</v>
      </c>
      <c r="S15" s="13" t="s">
        <v>84</v>
      </c>
      <c r="T15" s="14">
        <v>200</v>
      </c>
      <c r="U15" s="31">
        <f t="shared" si="2"/>
        <v>54.054054054054049</v>
      </c>
    </row>
    <row r="16" spans="1:21" ht="14.25" customHeight="1">
      <c r="A16" s="16" t="s">
        <v>57</v>
      </c>
      <c r="B16" s="17" t="s">
        <v>23</v>
      </c>
      <c r="C16" s="18" t="s">
        <v>282</v>
      </c>
      <c r="D16" s="19">
        <v>140</v>
      </c>
      <c r="E16" s="32">
        <f t="shared" ref="E16:E29" si="4">D16/3.7</f>
        <v>37.837837837837839</v>
      </c>
      <c r="F16" s="20" t="s">
        <v>593</v>
      </c>
      <c r="G16" s="18" t="s">
        <v>33</v>
      </c>
      <c r="H16" s="19">
        <v>10</v>
      </c>
      <c r="I16" s="32">
        <f t="shared" si="3"/>
        <v>2.7027027027027026</v>
      </c>
      <c r="J16" s="20" t="s">
        <v>23</v>
      </c>
      <c r="K16" s="18" t="s">
        <v>106</v>
      </c>
      <c r="L16" s="19">
        <v>48</v>
      </c>
      <c r="M16" s="32">
        <f t="shared" si="0"/>
        <v>12.972972972972972</v>
      </c>
      <c r="N16" s="20" t="s">
        <v>28</v>
      </c>
      <c r="O16" s="18" t="s">
        <v>53</v>
      </c>
      <c r="P16" s="19">
        <v>18</v>
      </c>
      <c r="Q16" s="32">
        <f t="shared" si="1"/>
        <v>4.8648648648648649</v>
      </c>
      <c r="R16" s="20" t="s">
        <v>299</v>
      </c>
      <c r="S16" s="18" t="s">
        <v>33</v>
      </c>
      <c r="T16" s="19">
        <v>20</v>
      </c>
      <c r="U16" s="32">
        <f t="shared" si="2"/>
        <v>5.4054054054054053</v>
      </c>
    </row>
    <row r="17" spans="1:21" ht="14.25" customHeight="1">
      <c r="A17" s="16" t="s">
        <v>9</v>
      </c>
      <c r="B17" s="17" t="s">
        <v>300</v>
      </c>
      <c r="C17" s="18" t="s">
        <v>25</v>
      </c>
      <c r="D17" s="19">
        <v>40</v>
      </c>
      <c r="E17" s="32">
        <f t="shared" si="4"/>
        <v>10.810810810810811</v>
      </c>
      <c r="F17" s="20" t="s">
        <v>594</v>
      </c>
      <c r="G17" s="18" t="s">
        <v>596</v>
      </c>
      <c r="H17" s="19">
        <v>30</v>
      </c>
      <c r="I17" s="32">
        <f t="shared" si="3"/>
        <v>8.108108108108107</v>
      </c>
      <c r="J17" s="20" t="s">
        <v>34</v>
      </c>
      <c r="K17" s="18" t="s">
        <v>301</v>
      </c>
      <c r="L17" s="19">
        <v>90</v>
      </c>
      <c r="M17" s="32">
        <f t="shared" si="0"/>
        <v>24.324324324324323</v>
      </c>
      <c r="N17" s="20" t="s">
        <v>63</v>
      </c>
      <c r="O17" s="18" t="s">
        <v>115</v>
      </c>
      <c r="P17" s="19">
        <v>210</v>
      </c>
      <c r="Q17" s="32">
        <f t="shared" si="1"/>
        <v>56.756756756756751</v>
      </c>
      <c r="R17" s="20" t="s">
        <v>83</v>
      </c>
      <c r="S17" s="18" t="s">
        <v>302</v>
      </c>
      <c r="T17" s="19">
        <v>35</v>
      </c>
      <c r="U17" s="32">
        <f t="shared" si="2"/>
        <v>9.4594594594594597</v>
      </c>
    </row>
    <row r="18" spans="1:21" ht="14.25" customHeight="1">
      <c r="A18" s="16" t="s">
        <v>9</v>
      </c>
      <c r="B18" s="17" t="s">
        <v>303</v>
      </c>
      <c r="C18" s="18" t="s">
        <v>304</v>
      </c>
      <c r="D18" s="19" t="s">
        <v>49</v>
      </c>
      <c r="E18" s="32">
        <f>36/3.7</f>
        <v>9.7297297297297298</v>
      </c>
      <c r="F18" s="20" t="s">
        <v>595</v>
      </c>
      <c r="G18" s="18" t="s">
        <v>597</v>
      </c>
      <c r="H18" s="19">
        <v>80</v>
      </c>
      <c r="I18" s="32">
        <f t="shared" si="3"/>
        <v>21.621621621621621</v>
      </c>
      <c r="J18" s="20" t="s">
        <v>305</v>
      </c>
      <c r="K18" s="18" t="s">
        <v>27</v>
      </c>
      <c r="L18" s="19">
        <v>3</v>
      </c>
      <c r="M18" s="32">
        <f t="shared" si="0"/>
        <v>0.81081081081081074</v>
      </c>
      <c r="N18" s="20" t="s">
        <v>60</v>
      </c>
      <c r="O18" s="18" t="s">
        <v>306</v>
      </c>
      <c r="P18" s="19">
        <v>9</v>
      </c>
      <c r="Q18" s="32">
        <f t="shared" si="1"/>
        <v>2.4324324324324325</v>
      </c>
      <c r="R18" s="20" t="s">
        <v>88</v>
      </c>
      <c r="S18" s="18" t="s">
        <v>106</v>
      </c>
      <c r="T18" s="19">
        <v>12</v>
      </c>
      <c r="U18" s="32">
        <f t="shared" si="2"/>
        <v>3.243243243243243</v>
      </c>
    </row>
    <row r="19" spans="1:21" ht="14.25" customHeight="1">
      <c r="A19" s="16" t="s">
        <v>9</v>
      </c>
      <c r="B19" s="17" t="s">
        <v>307</v>
      </c>
      <c r="C19" s="18" t="s">
        <v>27</v>
      </c>
      <c r="D19" s="19">
        <v>2</v>
      </c>
      <c r="E19" s="32">
        <f t="shared" si="4"/>
        <v>0.54054054054054046</v>
      </c>
      <c r="F19" s="20"/>
      <c r="G19" s="18" t="s">
        <v>42</v>
      </c>
      <c r="H19" s="19"/>
      <c r="I19" s="32"/>
      <c r="J19" s="20" t="s">
        <v>9</v>
      </c>
      <c r="K19" s="18" t="s">
        <v>77</v>
      </c>
      <c r="L19" s="19">
        <v>1</v>
      </c>
      <c r="M19" s="32">
        <f t="shared" si="0"/>
        <v>0.27027027027027023</v>
      </c>
      <c r="N19" s="20" t="s">
        <v>9</v>
      </c>
      <c r="O19" s="18" t="s">
        <v>27</v>
      </c>
      <c r="P19" s="19">
        <v>3</v>
      </c>
      <c r="Q19" s="32"/>
      <c r="R19" s="20" t="s">
        <v>9</v>
      </c>
      <c r="S19" s="18" t="s">
        <v>27</v>
      </c>
      <c r="T19" s="19">
        <v>2</v>
      </c>
      <c r="U19" s="32">
        <f t="shared" si="2"/>
        <v>0.54054054054054046</v>
      </c>
    </row>
    <row r="20" spans="1:21" ht="14.25" customHeight="1">
      <c r="A20" s="16" t="s">
        <v>23</v>
      </c>
      <c r="B20" s="17" t="s">
        <v>9</v>
      </c>
      <c r="C20" s="18" t="s">
        <v>42</v>
      </c>
      <c r="D20" s="19"/>
      <c r="E20" s="32"/>
      <c r="F20" s="20"/>
      <c r="G20" s="18" t="s">
        <v>42</v>
      </c>
      <c r="H20" s="19"/>
      <c r="I20" s="32"/>
      <c r="J20" s="20" t="s">
        <v>9</v>
      </c>
      <c r="K20" s="18" t="s">
        <v>46</v>
      </c>
      <c r="L20" s="19">
        <v>1</v>
      </c>
      <c r="M20" s="32">
        <f t="shared" si="0"/>
        <v>0.27027027027027023</v>
      </c>
      <c r="N20" s="20" t="s">
        <v>9</v>
      </c>
      <c r="O20" s="18" t="s">
        <v>308</v>
      </c>
      <c r="P20" s="19">
        <v>0.5</v>
      </c>
      <c r="Q20" s="32"/>
      <c r="R20" s="20" t="s">
        <v>9</v>
      </c>
      <c r="S20" s="18" t="s">
        <v>309</v>
      </c>
      <c r="T20" s="19">
        <v>1</v>
      </c>
      <c r="U20" s="32">
        <f t="shared" si="2"/>
        <v>0.27027027027027023</v>
      </c>
    </row>
    <row r="21" spans="1:21" ht="14.25" customHeight="1" thickBot="1">
      <c r="A21" s="21" t="s">
        <v>9</v>
      </c>
      <c r="B21" s="22" t="s">
        <v>9</v>
      </c>
      <c r="C21" s="23" t="s">
        <v>42</v>
      </c>
      <c r="D21" s="24"/>
      <c r="E21" s="33"/>
      <c r="F21" s="25" t="s">
        <v>9</v>
      </c>
      <c r="G21" s="26" t="s">
        <v>42</v>
      </c>
      <c r="H21" s="24"/>
      <c r="I21" s="33"/>
      <c r="J21" s="25" t="s">
        <v>9</v>
      </c>
      <c r="K21" s="26" t="s">
        <v>42</v>
      </c>
      <c r="L21" s="24"/>
      <c r="M21" s="33"/>
      <c r="N21" s="25" t="s">
        <v>9</v>
      </c>
      <c r="O21" s="26" t="s">
        <v>582</v>
      </c>
      <c r="P21" s="24" t="s">
        <v>29</v>
      </c>
      <c r="Q21" s="33"/>
      <c r="R21" s="25" t="s">
        <v>9</v>
      </c>
      <c r="S21" s="26" t="s">
        <v>42</v>
      </c>
      <c r="T21" s="24"/>
      <c r="U21" s="33"/>
    </row>
    <row r="22" spans="1:21" ht="14.25" customHeight="1" thickTop="1">
      <c r="A22" s="16" t="s">
        <v>9</v>
      </c>
      <c r="B22" s="17" t="s">
        <v>72</v>
      </c>
      <c r="C22" s="13" t="s">
        <v>586</v>
      </c>
      <c r="D22" s="14">
        <v>190</v>
      </c>
      <c r="E22" s="31">
        <f t="shared" si="4"/>
        <v>51.351351351351347</v>
      </c>
      <c r="F22" s="20" t="s">
        <v>73</v>
      </c>
      <c r="G22" s="13" t="s">
        <v>585</v>
      </c>
      <c r="H22" s="14">
        <v>170</v>
      </c>
      <c r="I22" s="31">
        <f t="shared" si="3"/>
        <v>45.945945945945944</v>
      </c>
      <c r="J22" s="20" t="s">
        <v>73</v>
      </c>
      <c r="K22" s="13" t="s">
        <v>585</v>
      </c>
      <c r="L22" s="14">
        <v>170</v>
      </c>
      <c r="M22" s="31">
        <f t="shared" si="0"/>
        <v>45.945945945945944</v>
      </c>
      <c r="N22" s="20" t="s">
        <v>73</v>
      </c>
      <c r="O22" s="13" t="s">
        <v>585</v>
      </c>
      <c r="P22" s="14">
        <v>170</v>
      </c>
      <c r="Q22" s="31">
        <f t="shared" si="1"/>
        <v>45.945945945945944</v>
      </c>
      <c r="R22" s="20" t="s">
        <v>73</v>
      </c>
      <c r="S22" s="13" t="s">
        <v>585</v>
      </c>
      <c r="T22" s="14">
        <v>170</v>
      </c>
      <c r="U22" s="31">
        <f t="shared" si="2"/>
        <v>45.945945945945944</v>
      </c>
    </row>
    <row r="23" spans="1:21" ht="14.25" customHeight="1">
      <c r="A23" s="16" t="s">
        <v>75</v>
      </c>
      <c r="B23" s="17" t="s">
        <v>76</v>
      </c>
      <c r="C23" s="18" t="s">
        <v>77</v>
      </c>
      <c r="D23" s="19">
        <v>2</v>
      </c>
      <c r="E23" s="32">
        <f t="shared" si="4"/>
        <v>0.54054054054054046</v>
      </c>
      <c r="F23" s="20" t="s">
        <v>78</v>
      </c>
      <c r="G23" s="18" t="s">
        <v>77</v>
      </c>
      <c r="H23" s="19">
        <v>2</v>
      </c>
      <c r="I23" s="32">
        <f t="shared" si="3"/>
        <v>0.54054054054054046</v>
      </c>
      <c r="J23" s="20" t="s">
        <v>78</v>
      </c>
      <c r="K23" s="18" t="s">
        <v>77</v>
      </c>
      <c r="L23" s="19">
        <v>2</v>
      </c>
      <c r="M23" s="32">
        <f t="shared" si="0"/>
        <v>0.54054054054054046</v>
      </c>
      <c r="N23" s="20" t="s">
        <v>78</v>
      </c>
      <c r="O23" s="18" t="s">
        <v>77</v>
      </c>
      <c r="P23" s="19">
        <v>2</v>
      </c>
      <c r="Q23" s="32">
        <f t="shared" si="1"/>
        <v>0.54054054054054046</v>
      </c>
      <c r="R23" s="20" t="s">
        <v>78</v>
      </c>
      <c r="S23" s="18" t="s">
        <v>77</v>
      </c>
      <c r="T23" s="19">
        <v>2</v>
      </c>
      <c r="U23" s="32">
        <f t="shared" si="2"/>
        <v>0.54054054054054046</v>
      </c>
    </row>
    <row r="24" spans="1:21" ht="14.25" customHeight="1">
      <c r="A24" s="16" t="s">
        <v>23</v>
      </c>
      <c r="B24" s="17" t="s">
        <v>79</v>
      </c>
      <c r="C24" s="18" t="s">
        <v>42</v>
      </c>
      <c r="D24" s="19"/>
      <c r="E24" s="32"/>
      <c r="F24" s="20" t="s">
        <v>587</v>
      </c>
      <c r="G24" s="18" t="s">
        <v>42</v>
      </c>
      <c r="H24" s="19"/>
      <c r="I24" s="32"/>
      <c r="J24" s="20" t="s">
        <v>587</v>
      </c>
      <c r="K24" s="18" t="s">
        <v>42</v>
      </c>
      <c r="L24" s="19"/>
      <c r="M24" s="32"/>
      <c r="N24" s="20" t="s">
        <v>587</v>
      </c>
      <c r="O24" s="18" t="s">
        <v>42</v>
      </c>
      <c r="P24" s="19"/>
      <c r="Q24" s="32"/>
      <c r="R24" s="20" t="s">
        <v>587</v>
      </c>
      <c r="S24" s="18" t="s">
        <v>42</v>
      </c>
      <c r="T24" s="19"/>
      <c r="U24" s="32"/>
    </row>
    <row r="25" spans="1:21" ht="14.25" customHeight="1" thickBot="1">
      <c r="A25" s="21" t="s">
        <v>9</v>
      </c>
      <c r="B25" s="22" t="s">
        <v>81</v>
      </c>
      <c r="C25" s="23" t="s">
        <v>42</v>
      </c>
      <c r="D25" s="24"/>
      <c r="E25" s="33"/>
      <c r="F25" s="25" t="s">
        <v>588</v>
      </c>
      <c r="G25" s="26" t="s">
        <v>42</v>
      </c>
      <c r="H25" s="24"/>
      <c r="I25" s="33"/>
      <c r="J25" s="25" t="s">
        <v>588</v>
      </c>
      <c r="K25" s="26" t="s">
        <v>42</v>
      </c>
      <c r="L25" s="24"/>
      <c r="M25" s="33"/>
      <c r="N25" s="25" t="s">
        <v>588</v>
      </c>
      <c r="O25" s="26" t="s">
        <v>42</v>
      </c>
      <c r="P25" s="24"/>
      <c r="Q25" s="33"/>
      <c r="R25" s="25" t="s">
        <v>588</v>
      </c>
      <c r="S25" s="26" t="s">
        <v>42</v>
      </c>
      <c r="T25" s="24"/>
      <c r="U25" s="33"/>
    </row>
    <row r="26" spans="1:21" ht="14.25" customHeight="1" thickTop="1">
      <c r="A26" s="16" t="s">
        <v>9</v>
      </c>
      <c r="B26" s="17" t="s">
        <v>12</v>
      </c>
      <c r="C26" s="13" t="s">
        <v>312</v>
      </c>
      <c r="D26" s="14">
        <v>3.9</v>
      </c>
      <c r="E26" s="31">
        <f t="shared" si="4"/>
        <v>1.0540540540540539</v>
      </c>
      <c r="F26" s="20" t="s">
        <v>34</v>
      </c>
      <c r="G26" s="13" t="s">
        <v>316</v>
      </c>
      <c r="H26" s="14">
        <v>24</v>
      </c>
      <c r="I26" s="31">
        <f t="shared" ref="I26:I28" si="5">H26/3.7</f>
        <v>6.486486486486486</v>
      </c>
      <c r="J26" s="20" t="s">
        <v>64</v>
      </c>
      <c r="K26" s="13" t="s">
        <v>314</v>
      </c>
      <c r="L26" s="14" t="s">
        <v>315</v>
      </c>
      <c r="M26" s="31">
        <v>50</v>
      </c>
      <c r="N26" s="20" t="s">
        <v>85</v>
      </c>
      <c r="O26" s="13" t="s">
        <v>313</v>
      </c>
      <c r="P26" s="14">
        <v>85</v>
      </c>
      <c r="Q26" s="31">
        <f t="shared" ref="Q26:Q28" si="6">P26/3.7</f>
        <v>22.972972972972972</v>
      </c>
      <c r="R26" s="20" t="s">
        <v>123</v>
      </c>
      <c r="S26" s="13" t="s">
        <v>317</v>
      </c>
      <c r="T26" s="38">
        <v>18</v>
      </c>
      <c r="U26" s="31">
        <f t="shared" si="2"/>
        <v>4.8648648648648649</v>
      </c>
    </row>
    <row r="27" spans="1:21" ht="14.25" customHeight="1">
      <c r="A27" s="16" t="s">
        <v>47</v>
      </c>
      <c r="B27" s="17" t="s">
        <v>318</v>
      </c>
      <c r="C27" s="18" t="s">
        <v>59</v>
      </c>
      <c r="D27" s="19">
        <v>24</v>
      </c>
      <c r="E27" s="32">
        <f t="shared" si="4"/>
        <v>6.486486486486486</v>
      </c>
      <c r="F27" s="20" t="s">
        <v>91</v>
      </c>
      <c r="G27" s="18" t="s">
        <v>116</v>
      </c>
      <c r="H27" s="19">
        <v>10</v>
      </c>
      <c r="I27" s="32">
        <f t="shared" si="5"/>
        <v>2.7027027027027026</v>
      </c>
      <c r="J27" s="20" t="s">
        <v>320</v>
      </c>
      <c r="K27" s="18" t="s">
        <v>321</v>
      </c>
      <c r="L27" s="19">
        <v>30</v>
      </c>
      <c r="M27" s="32">
        <f t="shared" si="0"/>
        <v>8.108108108108107</v>
      </c>
      <c r="N27" s="20" t="s">
        <v>30</v>
      </c>
      <c r="O27" s="18" t="s">
        <v>319</v>
      </c>
      <c r="P27" s="19">
        <v>25</v>
      </c>
      <c r="Q27" s="32">
        <f t="shared" si="6"/>
        <v>6.7567567567567561</v>
      </c>
      <c r="R27" s="20" t="s">
        <v>322</v>
      </c>
      <c r="S27" s="18" t="s">
        <v>323</v>
      </c>
      <c r="T27" s="19">
        <v>48</v>
      </c>
      <c r="U27" s="32">
        <f t="shared" si="2"/>
        <v>12.972972972972972</v>
      </c>
    </row>
    <row r="28" spans="1:21" ht="14.25" customHeight="1">
      <c r="A28" s="16" t="s">
        <v>9</v>
      </c>
      <c r="B28" s="17" t="s">
        <v>69</v>
      </c>
      <c r="C28" s="18" t="s">
        <v>77</v>
      </c>
      <c r="D28" s="19">
        <v>1</v>
      </c>
      <c r="E28" s="32">
        <f t="shared" si="4"/>
        <v>0.27027027027027023</v>
      </c>
      <c r="F28" s="20" t="s">
        <v>21</v>
      </c>
      <c r="G28" s="18" t="s">
        <v>144</v>
      </c>
      <c r="H28" s="19">
        <v>25</v>
      </c>
      <c r="I28" s="32">
        <f t="shared" si="5"/>
        <v>6.7567567567567561</v>
      </c>
      <c r="J28" s="20" t="s">
        <v>324</v>
      </c>
      <c r="K28" s="18" t="s">
        <v>325</v>
      </c>
      <c r="L28" s="19"/>
      <c r="M28" s="32"/>
      <c r="N28" s="20" t="s">
        <v>12</v>
      </c>
      <c r="O28" s="18" t="s">
        <v>89</v>
      </c>
      <c r="P28" s="19">
        <v>15</v>
      </c>
      <c r="Q28" s="32">
        <f t="shared" si="6"/>
        <v>4.0540540540540535</v>
      </c>
      <c r="R28" s="20" t="s">
        <v>122</v>
      </c>
      <c r="S28" s="18" t="s">
        <v>326</v>
      </c>
      <c r="T28" s="39">
        <v>30</v>
      </c>
      <c r="U28" s="32">
        <f t="shared" si="2"/>
        <v>8.108108108108107</v>
      </c>
    </row>
    <row r="29" spans="1:21" ht="14.25" customHeight="1">
      <c r="A29" s="16" t="s">
        <v>9</v>
      </c>
      <c r="B29" s="17" t="s">
        <v>58</v>
      </c>
      <c r="C29" s="18" t="s">
        <v>89</v>
      </c>
      <c r="D29" s="19">
        <v>15</v>
      </c>
      <c r="E29" s="32">
        <f t="shared" si="4"/>
        <v>4.0540540540540535</v>
      </c>
      <c r="F29" s="20" t="s">
        <v>47</v>
      </c>
      <c r="G29" s="18" t="s">
        <v>328</v>
      </c>
      <c r="H29" s="19" t="s">
        <v>145</v>
      </c>
      <c r="I29" s="32">
        <f>6/3.7</f>
        <v>1.6216216216216215</v>
      </c>
      <c r="J29" s="20" t="s">
        <v>9</v>
      </c>
      <c r="K29" s="18" t="s">
        <v>42</v>
      </c>
      <c r="L29" s="19"/>
      <c r="M29" s="32"/>
      <c r="N29" s="20" t="s">
        <v>327</v>
      </c>
      <c r="O29" s="18" t="s">
        <v>42</v>
      </c>
      <c r="P29" s="19"/>
      <c r="Q29" s="32"/>
      <c r="R29" s="20" t="s">
        <v>146</v>
      </c>
      <c r="S29" s="18" t="s">
        <v>92</v>
      </c>
      <c r="T29" s="19" t="s">
        <v>93</v>
      </c>
      <c r="U29" s="32">
        <f>50/3.7</f>
        <v>13.513513513513512</v>
      </c>
    </row>
    <row r="30" spans="1:21" ht="14.25" customHeight="1">
      <c r="A30" s="16" t="s">
        <v>9</v>
      </c>
      <c r="B30" s="17" t="s">
        <v>47</v>
      </c>
      <c r="C30" s="18" t="s">
        <v>42</v>
      </c>
      <c r="D30" s="19"/>
      <c r="E30" s="32"/>
      <c r="F30" s="20" t="s">
        <v>9</v>
      </c>
      <c r="G30" s="18" t="s">
        <v>19</v>
      </c>
      <c r="H30" s="19">
        <v>60</v>
      </c>
      <c r="I30" s="32">
        <f t="shared" ref="I30" si="7">H30/3.7</f>
        <v>16.216216216216214</v>
      </c>
      <c r="J30" s="20" t="s">
        <v>9</v>
      </c>
      <c r="K30" s="18" t="s">
        <v>42</v>
      </c>
      <c r="L30" s="19"/>
      <c r="M30" s="32"/>
      <c r="N30" s="20" t="s">
        <v>47</v>
      </c>
      <c r="O30" s="18" t="s">
        <v>42</v>
      </c>
      <c r="P30" s="19"/>
      <c r="Q30" s="32"/>
      <c r="R30" s="20" t="s">
        <v>47</v>
      </c>
      <c r="S30" s="18" t="s">
        <v>42</v>
      </c>
      <c r="T30" s="19"/>
      <c r="U30" s="32"/>
    </row>
    <row r="31" spans="1:21" ht="14.25" customHeight="1">
      <c r="A31" s="16" t="s">
        <v>9</v>
      </c>
      <c r="B31" s="17" t="s">
        <v>9</v>
      </c>
      <c r="C31" s="18" t="s">
        <v>42</v>
      </c>
      <c r="D31" s="19"/>
      <c r="E31" s="32"/>
      <c r="F31" s="20" t="s">
        <v>9</v>
      </c>
      <c r="G31" s="18" t="s">
        <v>329</v>
      </c>
      <c r="H31" s="19" t="s">
        <v>330</v>
      </c>
      <c r="I31" s="32">
        <f>0.3*18/3.7</f>
        <v>1.4594594594594592</v>
      </c>
      <c r="J31" s="20" t="s">
        <v>9</v>
      </c>
      <c r="K31" s="18" t="s">
        <v>42</v>
      </c>
      <c r="L31" s="19"/>
      <c r="M31" s="32"/>
      <c r="N31" s="20" t="s">
        <v>9</v>
      </c>
      <c r="O31" s="18" t="s">
        <v>42</v>
      </c>
      <c r="P31" s="19"/>
      <c r="Q31" s="32"/>
      <c r="R31" s="20" t="s">
        <v>9</v>
      </c>
      <c r="S31" s="18" t="s">
        <v>42</v>
      </c>
      <c r="T31" s="19"/>
      <c r="U31" s="32"/>
    </row>
    <row r="32" spans="1:21" ht="14.25" customHeight="1">
      <c r="A32" s="16" t="s">
        <v>9</v>
      </c>
      <c r="B32" s="17" t="s">
        <v>9</v>
      </c>
      <c r="C32" s="18" t="s">
        <v>42</v>
      </c>
      <c r="D32" s="19"/>
      <c r="E32" s="32"/>
      <c r="F32" s="20" t="s">
        <v>9</v>
      </c>
      <c r="G32" s="18" t="s">
        <v>42</v>
      </c>
      <c r="H32" s="19"/>
      <c r="I32" s="32"/>
      <c r="J32" s="20" t="s">
        <v>9</v>
      </c>
      <c r="K32" s="18" t="s">
        <v>42</v>
      </c>
      <c r="L32" s="19"/>
      <c r="M32" s="32"/>
      <c r="N32" s="20" t="s">
        <v>9</v>
      </c>
      <c r="O32" s="18" t="s">
        <v>147</v>
      </c>
      <c r="P32" s="19">
        <v>30</v>
      </c>
      <c r="Q32" s="32">
        <f t="shared" si="1"/>
        <v>8.108108108108107</v>
      </c>
      <c r="R32" s="20" t="s">
        <v>9</v>
      </c>
      <c r="S32" s="18" t="s">
        <v>42</v>
      </c>
      <c r="T32" s="19"/>
      <c r="U32" s="32"/>
    </row>
    <row r="33" spans="1:21" ht="14.25" customHeight="1">
      <c r="A33" s="16" t="s">
        <v>9</v>
      </c>
      <c r="B33" s="17" t="s">
        <v>9</v>
      </c>
      <c r="C33" s="18" t="s">
        <v>42</v>
      </c>
      <c r="D33" s="19"/>
      <c r="E33" s="32"/>
      <c r="F33" s="20" t="s">
        <v>9</v>
      </c>
      <c r="G33" s="18" t="s">
        <v>42</v>
      </c>
      <c r="H33" s="19"/>
      <c r="I33" s="32"/>
      <c r="J33" s="20" t="s">
        <v>9</v>
      </c>
      <c r="K33" s="18" t="s">
        <v>42</v>
      </c>
      <c r="L33" s="19"/>
      <c r="M33" s="32"/>
      <c r="N33" s="20" t="s">
        <v>9</v>
      </c>
      <c r="O33" s="18" t="s">
        <v>331</v>
      </c>
      <c r="P33" s="19" t="s">
        <v>330</v>
      </c>
      <c r="Q33" s="32">
        <f>18/3.7</f>
        <v>4.8648648648648649</v>
      </c>
      <c r="R33" s="20" t="s">
        <v>9</v>
      </c>
      <c r="S33" s="18" t="s">
        <v>42</v>
      </c>
      <c r="T33" s="19"/>
      <c r="U33" s="32"/>
    </row>
    <row r="34" spans="1:21" ht="14.25" customHeight="1">
      <c r="A34" s="16" t="s">
        <v>9</v>
      </c>
      <c r="B34" s="17" t="s">
        <v>9</v>
      </c>
      <c r="C34" s="18" t="s">
        <v>42</v>
      </c>
      <c r="D34" s="19"/>
      <c r="E34" s="32"/>
      <c r="F34" s="20" t="s">
        <v>9</v>
      </c>
      <c r="G34" s="18" t="s">
        <v>42</v>
      </c>
      <c r="H34" s="19"/>
      <c r="I34" s="32"/>
      <c r="J34" s="20" t="s">
        <v>9</v>
      </c>
      <c r="K34" s="18" t="s">
        <v>42</v>
      </c>
      <c r="L34" s="19"/>
      <c r="M34" s="32"/>
      <c r="N34" s="20" t="s">
        <v>9</v>
      </c>
      <c r="O34" s="18" t="s">
        <v>332</v>
      </c>
      <c r="P34" s="19">
        <v>15</v>
      </c>
      <c r="Q34" s="32">
        <f t="shared" si="1"/>
        <v>4.0540540540540535</v>
      </c>
      <c r="R34" s="20" t="s">
        <v>9</v>
      </c>
      <c r="S34" s="18" t="s">
        <v>42</v>
      </c>
      <c r="T34" s="19"/>
      <c r="U34" s="32"/>
    </row>
    <row r="35" spans="1:21" ht="14.25" customHeight="1">
      <c r="A35" s="16" t="s">
        <v>9</v>
      </c>
      <c r="B35" s="17" t="s">
        <v>9</v>
      </c>
      <c r="C35" s="18" t="s">
        <v>42</v>
      </c>
      <c r="D35" s="19"/>
      <c r="E35" s="32"/>
      <c r="F35" s="20" t="s">
        <v>9</v>
      </c>
      <c r="G35" s="18" t="s">
        <v>42</v>
      </c>
      <c r="H35" s="19"/>
      <c r="I35" s="32"/>
      <c r="J35" s="20" t="s">
        <v>9</v>
      </c>
      <c r="K35" s="18" t="s">
        <v>42</v>
      </c>
      <c r="L35" s="19"/>
      <c r="M35" s="32"/>
      <c r="N35" s="20" t="s">
        <v>9</v>
      </c>
      <c r="O35" s="18" t="s">
        <v>333</v>
      </c>
      <c r="P35" s="19" t="s">
        <v>74</v>
      </c>
      <c r="Q35" s="32"/>
      <c r="R35" s="20" t="s">
        <v>9</v>
      </c>
      <c r="S35" s="18" t="s">
        <v>42</v>
      </c>
      <c r="T35" s="19"/>
      <c r="U35" s="32"/>
    </row>
    <row r="36" spans="1:21" ht="14.25" customHeight="1" thickBot="1">
      <c r="A36" s="21" t="s">
        <v>9</v>
      </c>
      <c r="B36" s="22" t="s">
        <v>9</v>
      </c>
      <c r="C36" s="23" t="s">
        <v>42</v>
      </c>
      <c r="D36" s="24"/>
      <c r="E36" s="33"/>
      <c r="F36" s="25" t="s">
        <v>9</v>
      </c>
      <c r="G36" s="26" t="s">
        <v>42</v>
      </c>
      <c r="H36" s="24"/>
      <c r="I36" s="33"/>
      <c r="J36" s="25" t="s">
        <v>9</v>
      </c>
      <c r="K36" s="26" t="s">
        <v>42</v>
      </c>
      <c r="L36" s="24"/>
      <c r="M36" s="33"/>
      <c r="N36" s="25" t="s">
        <v>9</v>
      </c>
      <c r="O36" s="26" t="s">
        <v>94</v>
      </c>
      <c r="P36" s="24" t="s">
        <v>74</v>
      </c>
      <c r="Q36" s="33"/>
      <c r="R36" s="25" t="s">
        <v>9</v>
      </c>
      <c r="S36" s="26" t="s">
        <v>42</v>
      </c>
      <c r="T36" s="24"/>
      <c r="U36" s="33"/>
    </row>
    <row r="37" spans="1:21" ht="14.25" customHeight="1" thickTop="1" thickBot="1">
      <c r="A37" s="150" t="s">
        <v>95</v>
      </c>
      <c r="B37" s="151"/>
      <c r="C37" s="27" t="s">
        <v>42</v>
      </c>
      <c r="D37" s="28"/>
      <c r="E37" s="34"/>
      <c r="F37" s="29" t="s">
        <v>9</v>
      </c>
      <c r="G37" s="30" t="s">
        <v>42</v>
      </c>
      <c r="H37" s="28"/>
      <c r="I37" s="34"/>
      <c r="J37" s="29" t="s">
        <v>9</v>
      </c>
      <c r="K37" s="30" t="s">
        <v>96</v>
      </c>
      <c r="L37" s="28" t="s">
        <v>97</v>
      </c>
      <c r="M37" s="34"/>
      <c r="N37" s="29" t="s">
        <v>9</v>
      </c>
      <c r="O37" s="30" t="s">
        <v>334</v>
      </c>
      <c r="P37" s="28" t="s">
        <v>98</v>
      </c>
      <c r="Q37" s="34"/>
      <c r="R37" s="29" t="s">
        <v>9</v>
      </c>
      <c r="S37" s="30" t="s">
        <v>96</v>
      </c>
      <c r="T37" s="28" t="s">
        <v>97</v>
      </c>
      <c r="U37" s="34"/>
    </row>
    <row r="38" spans="1:21" ht="14.25" customHeight="1" thickTop="1">
      <c r="A38" s="11" t="s">
        <v>99</v>
      </c>
      <c r="B38" s="143" t="s">
        <v>101</v>
      </c>
      <c r="C38" s="144"/>
      <c r="D38" s="144"/>
      <c r="E38" s="145"/>
      <c r="F38" s="143" t="s">
        <v>101</v>
      </c>
      <c r="G38" s="144"/>
      <c r="H38" s="144"/>
      <c r="I38" s="145"/>
      <c r="J38" s="143" t="s">
        <v>101</v>
      </c>
      <c r="K38" s="144"/>
      <c r="L38" s="144"/>
      <c r="M38" s="145"/>
      <c r="N38" s="143" t="s">
        <v>102</v>
      </c>
      <c r="O38" s="144"/>
      <c r="P38" s="144"/>
      <c r="Q38" s="145"/>
      <c r="R38" s="143" t="s">
        <v>101</v>
      </c>
      <c r="S38" s="144"/>
      <c r="T38" s="144"/>
      <c r="U38" s="145"/>
    </row>
    <row r="39" spans="1:21" ht="14.25" customHeight="1" thickBot="1">
      <c r="A39" s="21" t="s">
        <v>100</v>
      </c>
      <c r="B39" s="140" t="s">
        <v>335</v>
      </c>
      <c r="C39" s="141"/>
      <c r="D39" s="141"/>
      <c r="E39" s="142"/>
      <c r="F39" s="140" t="s">
        <v>336</v>
      </c>
      <c r="G39" s="141"/>
      <c r="H39" s="141"/>
      <c r="I39" s="142"/>
      <c r="J39" s="140" t="s">
        <v>337</v>
      </c>
      <c r="K39" s="141"/>
      <c r="L39" s="141"/>
      <c r="M39" s="142"/>
      <c r="N39" s="140" t="s">
        <v>338</v>
      </c>
      <c r="O39" s="141"/>
      <c r="P39" s="141"/>
      <c r="Q39" s="142"/>
      <c r="R39" s="140" t="s">
        <v>339</v>
      </c>
      <c r="S39" s="141"/>
      <c r="T39" s="141"/>
      <c r="U39" s="142"/>
    </row>
    <row r="40" spans="1:21" ht="18" customHeight="1" thickTop="1">
      <c r="A40" s="146" t="s">
        <v>103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</row>
    <row r="41" spans="1:21" ht="19.95" customHeight="1">
      <c r="A41" s="123" t="s">
        <v>263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</row>
    <row r="42" spans="1:21" ht="19.95" customHeight="1" thickBot="1">
      <c r="A42" s="64" t="s">
        <v>149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5" t="s">
        <v>0</v>
      </c>
      <c r="P42" s="125"/>
      <c r="Q42" s="125"/>
      <c r="R42" s="125"/>
      <c r="S42" s="125"/>
      <c r="T42" s="125"/>
      <c r="U42" s="125"/>
    </row>
    <row r="43" spans="1:21" ht="16.05" customHeight="1" thickTop="1">
      <c r="A43" s="126" t="s">
        <v>1</v>
      </c>
      <c r="B43" s="128" t="s">
        <v>264</v>
      </c>
      <c r="C43" s="128"/>
      <c r="D43" s="128"/>
      <c r="E43" s="128"/>
      <c r="F43" s="129" t="s">
        <v>265</v>
      </c>
      <c r="G43" s="128"/>
      <c r="H43" s="128"/>
      <c r="I43" s="128"/>
      <c r="J43" s="129" t="s">
        <v>266</v>
      </c>
      <c r="K43" s="128"/>
      <c r="L43" s="128"/>
      <c r="M43" s="128"/>
      <c r="N43" s="129" t="s">
        <v>267</v>
      </c>
      <c r="O43" s="128"/>
      <c r="P43" s="128"/>
      <c r="Q43" s="128"/>
      <c r="R43" s="129" t="s">
        <v>268</v>
      </c>
      <c r="S43" s="128"/>
      <c r="T43" s="128"/>
      <c r="U43" s="130"/>
    </row>
    <row r="44" spans="1:21" ht="14.25" customHeight="1">
      <c r="A44" s="127"/>
      <c r="B44" s="65" t="s">
        <v>2</v>
      </c>
      <c r="C44" s="115" t="s">
        <v>614</v>
      </c>
      <c r="D44" s="115"/>
      <c r="E44" s="115"/>
      <c r="F44" s="66" t="s">
        <v>2</v>
      </c>
      <c r="G44" s="115" t="s">
        <v>614</v>
      </c>
      <c r="H44" s="115"/>
      <c r="I44" s="115"/>
      <c r="J44" s="66" t="s">
        <v>2</v>
      </c>
      <c r="K44" s="115" t="s">
        <v>614</v>
      </c>
      <c r="L44" s="115"/>
      <c r="M44" s="115"/>
      <c r="N44" s="66" t="s">
        <v>2</v>
      </c>
      <c r="O44" s="115" t="s">
        <v>614</v>
      </c>
      <c r="P44" s="115"/>
      <c r="Q44" s="115"/>
      <c r="R44" s="66" t="s">
        <v>2</v>
      </c>
      <c r="S44" s="115" t="s">
        <v>614</v>
      </c>
      <c r="T44" s="115"/>
      <c r="U44" s="117"/>
    </row>
    <row r="45" spans="1:21" ht="14.25" customHeight="1">
      <c r="A45" s="127"/>
      <c r="B45" s="65" t="s">
        <v>3</v>
      </c>
      <c r="C45" s="115" t="s">
        <v>4</v>
      </c>
      <c r="D45" s="115"/>
      <c r="E45" s="115"/>
      <c r="F45" s="66" t="s">
        <v>3</v>
      </c>
      <c r="G45" s="115" t="s">
        <v>5</v>
      </c>
      <c r="H45" s="115"/>
      <c r="I45" s="115"/>
      <c r="J45" s="66" t="s">
        <v>3</v>
      </c>
      <c r="K45" s="115" t="s">
        <v>269</v>
      </c>
      <c r="L45" s="115"/>
      <c r="M45" s="115"/>
      <c r="N45" s="66" t="s">
        <v>3</v>
      </c>
      <c r="O45" s="115" t="s">
        <v>6</v>
      </c>
      <c r="P45" s="115"/>
      <c r="Q45" s="115"/>
      <c r="R45" s="66" t="s">
        <v>3</v>
      </c>
      <c r="S45" s="116" t="s">
        <v>270</v>
      </c>
      <c r="T45" s="115"/>
      <c r="U45" s="117"/>
    </row>
    <row r="46" spans="1:21" ht="14.25" customHeight="1" thickBot="1">
      <c r="A46" s="127"/>
      <c r="B46" s="67" t="s">
        <v>7</v>
      </c>
      <c r="C46" s="68" t="s">
        <v>8</v>
      </c>
      <c r="D46" s="69" t="s">
        <v>157</v>
      </c>
      <c r="E46" s="70" t="s">
        <v>584</v>
      </c>
      <c r="F46" s="71" t="s">
        <v>7</v>
      </c>
      <c r="G46" s="72" t="s">
        <v>8</v>
      </c>
      <c r="H46" s="69" t="s">
        <v>157</v>
      </c>
      <c r="I46" s="70" t="s">
        <v>584</v>
      </c>
      <c r="J46" s="71" t="s">
        <v>7</v>
      </c>
      <c r="K46" s="72" t="s">
        <v>8</v>
      </c>
      <c r="L46" s="69" t="s">
        <v>157</v>
      </c>
      <c r="M46" s="70" t="s">
        <v>584</v>
      </c>
      <c r="N46" s="71" t="s">
        <v>7</v>
      </c>
      <c r="O46" s="73" t="s">
        <v>8</v>
      </c>
      <c r="P46" s="70" t="s">
        <v>157</v>
      </c>
      <c r="Q46" s="70" t="s">
        <v>584</v>
      </c>
      <c r="R46" s="71" t="s">
        <v>7</v>
      </c>
      <c r="S46" s="72" t="s">
        <v>8</v>
      </c>
      <c r="T46" s="69" t="s">
        <v>157</v>
      </c>
      <c r="U46" s="74" t="s">
        <v>584</v>
      </c>
    </row>
    <row r="47" spans="1:21" ht="14.25" customHeight="1" thickTop="1">
      <c r="A47" s="75" t="s">
        <v>9</v>
      </c>
      <c r="B47" s="76" t="s">
        <v>105</v>
      </c>
      <c r="C47" s="95" t="s">
        <v>642</v>
      </c>
      <c r="D47" s="96" t="s">
        <v>635</v>
      </c>
      <c r="E47" s="78">
        <v>75</v>
      </c>
      <c r="F47" s="79" t="s">
        <v>273</v>
      </c>
      <c r="G47" s="77" t="s">
        <v>279</v>
      </c>
      <c r="H47" s="99">
        <v>8</v>
      </c>
      <c r="I47" s="83">
        <f t="shared" ref="I47:I48" si="8">H47/0.09</f>
        <v>88.888888888888886</v>
      </c>
      <c r="J47" s="79" t="s">
        <v>274</v>
      </c>
      <c r="K47" s="77" t="s">
        <v>275</v>
      </c>
      <c r="L47" s="99"/>
      <c r="M47" s="78">
        <f t="shared" ref="M47:M60" si="9">L47/0.09</f>
        <v>0</v>
      </c>
      <c r="N47" s="79" t="s">
        <v>652</v>
      </c>
      <c r="O47" s="95" t="s">
        <v>656</v>
      </c>
      <c r="P47" s="96">
        <v>5</v>
      </c>
      <c r="Q47" s="78">
        <v>120</v>
      </c>
      <c r="R47" s="79" t="s">
        <v>136</v>
      </c>
      <c r="S47" s="95" t="s">
        <v>663</v>
      </c>
      <c r="T47" s="96">
        <v>7</v>
      </c>
      <c r="U47" s="78">
        <f>T47/0.09</f>
        <v>77.777777777777786</v>
      </c>
    </row>
    <row r="48" spans="1:21" ht="14.25" customHeight="1">
      <c r="A48" s="80" t="s">
        <v>17</v>
      </c>
      <c r="B48" s="81" t="s">
        <v>109</v>
      </c>
      <c r="C48" s="82" t="s">
        <v>42</v>
      </c>
      <c r="D48" s="97"/>
      <c r="E48" s="83"/>
      <c r="F48" s="84" t="s">
        <v>278</v>
      </c>
      <c r="G48" s="102" t="s">
        <v>648</v>
      </c>
      <c r="H48" s="101">
        <v>2</v>
      </c>
      <c r="I48" s="83">
        <f t="shared" si="8"/>
        <v>22.222222222222221</v>
      </c>
      <c r="J48" s="84" t="s">
        <v>281</v>
      </c>
      <c r="K48" s="102" t="s">
        <v>650</v>
      </c>
      <c r="L48" s="101">
        <v>0.2</v>
      </c>
      <c r="M48" s="83">
        <f t="shared" si="9"/>
        <v>2.2222222222222223</v>
      </c>
      <c r="N48" s="84" t="s">
        <v>653</v>
      </c>
      <c r="O48" s="102" t="s">
        <v>657</v>
      </c>
      <c r="P48" s="101">
        <v>4</v>
      </c>
      <c r="Q48" s="83">
        <f>P48/0.09</f>
        <v>44.444444444444443</v>
      </c>
      <c r="R48" s="84" t="s">
        <v>137</v>
      </c>
      <c r="S48" s="82" t="s">
        <v>282</v>
      </c>
      <c r="T48" s="97">
        <v>2</v>
      </c>
      <c r="U48" s="83">
        <f>T48/0.09</f>
        <v>22.222222222222221</v>
      </c>
    </row>
    <row r="49" spans="1:21" ht="14.25" customHeight="1">
      <c r="A49" s="80" t="s">
        <v>9</v>
      </c>
      <c r="B49" s="81" t="s">
        <v>604</v>
      </c>
      <c r="C49" s="82" t="s">
        <v>42</v>
      </c>
      <c r="D49" s="97"/>
      <c r="E49" s="83"/>
      <c r="F49" s="84" t="s">
        <v>105</v>
      </c>
      <c r="G49" s="152" t="s">
        <v>285</v>
      </c>
      <c r="H49" s="106"/>
      <c r="I49" s="83">
        <f>H49/0.09</f>
        <v>0</v>
      </c>
      <c r="J49" s="84" t="s">
        <v>283</v>
      </c>
      <c r="K49" s="82" t="s">
        <v>111</v>
      </c>
      <c r="L49" s="97">
        <v>0.2</v>
      </c>
      <c r="M49" s="83">
        <f t="shared" si="9"/>
        <v>2.2222222222222223</v>
      </c>
      <c r="N49" s="84" t="s">
        <v>654</v>
      </c>
      <c r="O49" s="102" t="s">
        <v>658</v>
      </c>
      <c r="P49" s="101">
        <v>2</v>
      </c>
      <c r="Q49" s="83">
        <f>P49/0.09</f>
        <v>22.222222222222221</v>
      </c>
      <c r="R49" s="84" t="s">
        <v>26</v>
      </c>
      <c r="S49" s="82" t="s">
        <v>33</v>
      </c>
      <c r="T49" s="97">
        <v>0.5</v>
      </c>
      <c r="U49" s="83">
        <f>T49/0.09</f>
        <v>5.5555555555555554</v>
      </c>
    </row>
    <row r="50" spans="1:21" ht="14.25" customHeight="1">
      <c r="A50" s="80" t="s">
        <v>9</v>
      </c>
      <c r="B50" s="81" t="s">
        <v>640</v>
      </c>
      <c r="C50" s="82" t="s">
        <v>42</v>
      </c>
      <c r="D50" s="97"/>
      <c r="E50" s="83"/>
      <c r="F50" s="84" t="s">
        <v>284</v>
      </c>
      <c r="G50" s="82" t="s">
        <v>35</v>
      </c>
      <c r="H50" s="97"/>
      <c r="I50" s="83"/>
      <c r="J50" s="84" t="s">
        <v>30</v>
      </c>
      <c r="K50" s="82" t="s">
        <v>125</v>
      </c>
      <c r="L50" s="97">
        <v>1</v>
      </c>
      <c r="M50" s="83">
        <f t="shared" si="9"/>
        <v>11.111111111111111</v>
      </c>
      <c r="N50" s="84" t="s">
        <v>655</v>
      </c>
      <c r="O50" s="102" t="s">
        <v>659</v>
      </c>
      <c r="P50" s="101">
        <v>1</v>
      </c>
      <c r="Q50" s="83">
        <f>P50/0.09</f>
        <v>11.111111111111111</v>
      </c>
      <c r="R50" s="84" t="s">
        <v>9</v>
      </c>
      <c r="S50" s="82" t="s">
        <v>291</v>
      </c>
      <c r="T50" s="97"/>
      <c r="U50" s="83">
        <f>T50/0.09</f>
        <v>0</v>
      </c>
    </row>
    <row r="51" spans="1:21" ht="14.25" customHeight="1">
      <c r="A51" s="80" t="s">
        <v>9</v>
      </c>
      <c r="B51" s="81" t="s">
        <v>641</v>
      </c>
      <c r="C51" s="82" t="s">
        <v>42</v>
      </c>
      <c r="D51" s="97"/>
      <c r="E51" s="83"/>
      <c r="F51" s="84" t="s">
        <v>646</v>
      </c>
      <c r="G51" s="82" t="s">
        <v>289</v>
      </c>
      <c r="H51" s="97"/>
      <c r="I51" s="83"/>
      <c r="J51" s="84" t="s">
        <v>287</v>
      </c>
      <c r="K51" s="82" t="s">
        <v>290</v>
      </c>
      <c r="L51" s="97">
        <v>1</v>
      </c>
      <c r="M51" s="83">
        <f t="shared" si="9"/>
        <v>11.111111111111111</v>
      </c>
      <c r="N51" s="84"/>
      <c r="O51" s="82"/>
      <c r="P51" s="97"/>
      <c r="Q51" s="83"/>
      <c r="R51" s="84" t="s">
        <v>9</v>
      </c>
      <c r="S51" s="82" t="s">
        <v>138</v>
      </c>
      <c r="T51" s="97"/>
      <c r="U51" s="83"/>
    </row>
    <row r="52" spans="1:21" ht="14.25" customHeight="1">
      <c r="A52" s="80" t="s">
        <v>9</v>
      </c>
      <c r="B52" s="81" t="s">
        <v>9</v>
      </c>
      <c r="C52" s="82" t="s">
        <v>42</v>
      </c>
      <c r="D52" s="97"/>
      <c r="E52" s="83"/>
      <c r="F52" s="84" t="s">
        <v>647</v>
      </c>
      <c r="G52" s="82" t="s">
        <v>46</v>
      </c>
      <c r="H52" s="97"/>
      <c r="I52" s="83"/>
      <c r="J52" s="84" t="s">
        <v>9</v>
      </c>
      <c r="K52" s="82" t="s">
        <v>33</v>
      </c>
      <c r="L52" s="97">
        <v>0.5</v>
      </c>
      <c r="M52" s="83">
        <f t="shared" si="9"/>
        <v>5.5555555555555554</v>
      </c>
      <c r="N52" s="84" t="s">
        <v>9</v>
      </c>
      <c r="O52" s="82" t="s">
        <v>42</v>
      </c>
      <c r="P52" s="97"/>
      <c r="Q52" s="83"/>
      <c r="R52" s="84" t="s">
        <v>9</v>
      </c>
      <c r="S52" s="82" t="s">
        <v>92</v>
      </c>
      <c r="T52" s="97"/>
      <c r="U52" s="83"/>
    </row>
    <row r="53" spans="1:21" ht="14.25" customHeight="1">
      <c r="A53" s="80" t="s">
        <v>23</v>
      </c>
      <c r="B53" s="81" t="s">
        <v>9</v>
      </c>
      <c r="C53" s="82" t="s">
        <v>42</v>
      </c>
      <c r="D53" s="97"/>
      <c r="E53" s="83"/>
      <c r="F53" s="84" t="s">
        <v>9</v>
      </c>
      <c r="G53" s="82"/>
      <c r="H53" s="97"/>
      <c r="I53" s="83"/>
      <c r="J53" s="84" t="s">
        <v>9</v>
      </c>
      <c r="K53" s="82"/>
      <c r="L53" s="97"/>
      <c r="M53" s="83">
        <f t="shared" si="9"/>
        <v>0</v>
      </c>
      <c r="N53" s="84" t="s">
        <v>9</v>
      </c>
      <c r="O53" s="82" t="s">
        <v>42</v>
      </c>
      <c r="P53" s="97"/>
      <c r="Q53" s="83">
        <f>P53/0.09</f>
        <v>0</v>
      </c>
      <c r="R53" s="84" t="s">
        <v>9</v>
      </c>
      <c r="S53" s="82"/>
      <c r="T53" s="97"/>
      <c r="U53" s="83"/>
    </row>
    <row r="54" spans="1:21" ht="14.25" customHeight="1" thickBot="1">
      <c r="A54" s="85" t="s">
        <v>9</v>
      </c>
      <c r="B54" s="86" t="s">
        <v>9</v>
      </c>
      <c r="C54" s="87" t="s">
        <v>42</v>
      </c>
      <c r="D54" s="98"/>
      <c r="E54" s="88"/>
      <c r="F54" s="89" t="s">
        <v>9</v>
      </c>
      <c r="G54" s="90"/>
      <c r="H54" s="98"/>
      <c r="I54" s="88"/>
      <c r="J54" s="89" t="s">
        <v>9</v>
      </c>
      <c r="K54" s="90"/>
      <c r="L54" s="98"/>
      <c r="M54" s="88">
        <f t="shared" si="9"/>
        <v>0</v>
      </c>
      <c r="N54" s="89" t="s">
        <v>9</v>
      </c>
      <c r="O54" s="90" t="s">
        <v>42</v>
      </c>
      <c r="P54" s="98"/>
      <c r="Q54" s="88"/>
      <c r="R54" s="89" t="s">
        <v>9</v>
      </c>
      <c r="S54" s="90"/>
      <c r="T54" s="98"/>
      <c r="U54" s="88"/>
    </row>
    <row r="55" spans="1:21" ht="14.25" customHeight="1" thickTop="1">
      <c r="A55" s="80" t="s">
        <v>9</v>
      </c>
      <c r="B55" s="81" t="s">
        <v>294</v>
      </c>
      <c r="C55" s="95" t="s">
        <v>643</v>
      </c>
      <c r="D55" s="96">
        <v>6</v>
      </c>
      <c r="E55" s="78">
        <f>45/0.09</f>
        <v>500</v>
      </c>
      <c r="F55" s="84" t="s">
        <v>592</v>
      </c>
      <c r="G55" s="77" t="s">
        <v>54</v>
      </c>
      <c r="H55" s="99">
        <v>6</v>
      </c>
      <c r="I55" s="78">
        <f>H55/0.09</f>
        <v>66.666666666666671</v>
      </c>
      <c r="J55" s="84" t="s">
        <v>295</v>
      </c>
      <c r="K55" s="77" t="s">
        <v>296</v>
      </c>
      <c r="L55" s="99">
        <v>3</v>
      </c>
      <c r="M55" s="78">
        <f t="shared" si="9"/>
        <v>33.333333333333336</v>
      </c>
      <c r="N55" s="84" t="s">
        <v>660</v>
      </c>
      <c r="O55" s="95" t="s">
        <v>662</v>
      </c>
      <c r="P55" s="96">
        <v>2</v>
      </c>
      <c r="Q55" s="78">
        <f>P55/0.09</f>
        <v>22.222222222222221</v>
      </c>
      <c r="R55" s="84" t="s">
        <v>664</v>
      </c>
      <c r="S55" s="77" t="s">
        <v>84</v>
      </c>
      <c r="T55" s="99">
        <v>6</v>
      </c>
      <c r="U55" s="83">
        <f t="shared" ref="U55:U60" si="10">T55/0.09</f>
        <v>66.666666666666671</v>
      </c>
    </row>
    <row r="56" spans="1:21" ht="14.25" customHeight="1">
      <c r="A56" s="80" t="s">
        <v>57</v>
      </c>
      <c r="B56" s="81" t="s">
        <v>23</v>
      </c>
      <c r="C56" s="82" t="s">
        <v>282</v>
      </c>
      <c r="D56" s="97">
        <v>2</v>
      </c>
      <c r="E56" s="83">
        <f>D56/0.09</f>
        <v>22.222222222222221</v>
      </c>
      <c r="F56" s="84" t="s">
        <v>593</v>
      </c>
      <c r="G56" s="82" t="s">
        <v>33</v>
      </c>
      <c r="H56" s="97">
        <v>0.5</v>
      </c>
      <c r="I56" s="83">
        <f>H56/0.09</f>
        <v>5.5555555555555554</v>
      </c>
      <c r="J56" s="84" t="s">
        <v>23</v>
      </c>
      <c r="K56" s="82" t="s">
        <v>301</v>
      </c>
      <c r="L56" s="97">
        <v>5</v>
      </c>
      <c r="M56" s="83">
        <f t="shared" si="9"/>
        <v>55.555555555555557</v>
      </c>
      <c r="N56" s="84" t="s">
        <v>661</v>
      </c>
      <c r="O56" s="82" t="s">
        <v>115</v>
      </c>
      <c r="P56" s="97">
        <v>6</v>
      </c>
      <c r="Q56" s="83">
        <f>P56/0.09</f>
        <v>66.666666666666671</v>
      </c>
      <c r="R56" s="84" t="s">
        <v>665</v>
      </c>
      <c r="S56" s="82" t="s">
        <v>33</v>
      </c>
      <c r="T56" s="97">
        <v>0.5</v>
      </c>
      <c r="U56" s="83">
        <f t="shared" si="10"/>
        <v>5.5555555555555554</v>
      </c>
    </row>
    <row r="57" spans="1:21" ht="14.25" customHeight="1">
      <c r="A57" s="80" t="s">
        <v>9</v>
      </c>
      <c r="B57" s="81" t="s">
        <v>705</v>
      </c>
      <c r="C57" s="102" t="s">
        <v>620</v>
      </c>
      <c r="D57" s="101">
        <v>1</v>
      </c>
      <c r="E57" s="83">
        <f>D57/0.09</f>
        <v>11.111111111111111</v>
      </c>
      <c r="F57" s="84" t="s">
        <v>594</v>
      </c>
      <c r="G57" s="82" t="s">
        <v>596</v>
      </c>
      <c r="H57" s="97">
        <v>1</v>
      </c>
      <c r="I57" s="83">
        <f>H57/0.09</f>
        <v>11.111111111111111</v>
      </c>
      <c r="J57" s="84" t="s">
        <v>672</v>
      </c>
      <c r="K57" s="82" t="s">
        <v>77</v>
      </c>
      <c r="L57" s="97"/>
      <c r="M57" s="83">
        <f t="shared" si="9"/>
        <v>0</v>
      </c>
      <c r="N57" s="84" t="s">
        <v>63</v>
      </c>
      <c r="O57" s="82" t="s">
        <v>306</v>
      </c>
      <c r="P57" s="97">
        <v>0.2</v>
      </c>
      <c r="Q57" s="83">
        <f>P57/0.09</f>
        <v>2.2222222222222223</v>
      </c>
      <c r="R57" s="84" t="s">
        <v>666</v>
      </c>
      <c r="S57" s="82" t="s">
        <v>302</v>
      </c>
      <c r="T57" s="97">
        <v>1.5</v>
      </c>
      <c r="U57" s="83">
        <f t="shared" si="10"/>
        <v>16.666666666666668</v>
      </c>
    </row>
    <row r="58" spans="1:21" ht="14.25" customHeight="1">
      <c r="A58" s="80" t="s">
        <v>9</v>
      </c>
      <c r="B58" s="81" t="s">
        <v>646</v>
      </c>
      <c r="C58" s="82"/>
      <c r="D58" s="97"/>
      <c r="E58" s="83">
        <f>36/0.09</f>
        <v>400</v>
      </c>
      <c r="F58" s="84" t="s">
        <v>595</v>
      </c>
      <c r="G58" s="82" t="s">
        <v>597</v>
      </c>
      <c r="H58" s="97">
        <v>1</v>
      </c>
      <c r="I58" s="83">
        <f>H58/0.09</f>
        <v>11.111111111111111</v>
      </c>
      <c r="J58" s="84" t="s">
        <v>305</v>
      </c>
      <c r="K58" s="82" t="s">
        <v>46</v>
      </c>
      <c r="L58" s="97"/>
      <c r="M58" s="83">
        <f t="shared" si="9"/>
        <v>0</v>
      </c>
      <c r="N58" s="84" t="s">
        <v>60</v>
      </c>
      <c r="O58" s="82" t="s">
        <v>308</v>
      </c>
      <c r="P58" s="97"/>
      <c r="Q58" s="83">
        <f>P58/0.09</f>
        <v>0</v>
      </c>
      <c r="R58" s="84" t="s">
        <v>83</v>
      </c>
      <c r="S58" s="102" t="s">
        <v>667</v>
      </c>
      <c r="T58" s="101">
        <v>0.2</v>
      </c>
      <c r="U58" s="83">
        <f t="shared" si="10"/>
        <v>2.2222222222222223</v>
      </c>
    </row>
    <row r="59" spans="1:21" ht="14.25" customHeight="1">
      <c r="A59" s="80" t="s">
        <v>9</v>
      </c>
      <c r="B59" s="81" t="s">
        <v>647</v>
      </c>
      <c r="C59" s="82"/>
      <c r="D59" s="97"/>
      <c r="E59" s="83">
        <f>D59/0.09</f>
        <v>0</v>
      </c>
      <c r="F59" s="84"/>
      <c r="G59" s="82" t="s">
        <v>42</v>
      </c>
      <c r="H59" s="97"/>
      <c r="I59" s="83"/>
      <c r="J59" s="84" t="s">
        <v>9</v>
      </c>
      <c r="K59" s="82"/>
      <c r="L59" s="97"/>
      <c r="M59" s="83">
        <f t="shared" si="9"/>
        <v>0</v>
      </c>
      <c r="N59" s="84" t="s">
        <v>9</v>
      </c>
      <c r="O59" s="82" t="s">
        <v>582</v>
      </c>
      <c r="P59" s="97"/>
      <c r="Q59" s="83"/>
      <c r="R59" s="84" t="s">
        <v>88</v>
      </c>
      <c r="S59" s="82"/>
      <c r="T59" s="97"/>
      <c r="U59" s="83">
        <f t="shared" si="10"/>
        <v>0</v>
      </c>
    </row>
    <row r="60" spans="1:21" ht="14.25" customHeight="1">
      <c r="A60" s="80" t="s">
        <v>23</v>
      </c>
      <c r="B60" s="81" t="s">
        <v>9</v>
      </c>
      <c r="C60" s="82" t="s">
        <v>42</v>
      </c>
      <c r="D60" s="97"/>
      <c r="E60" s="83"/>
      <c r="F60" s="84"/>
      <c r="G60" s="82" t="s">
        <v>42</v>
      </c>
      <c r="H60" s="97"/>
      <c r="I60" s="83"/>
      <c r="J60" s="84" t="s">
        <v>9</v>
      </c>
      <c r="K60" s="82"/>
      <c r="L60" s="97"/>
      <c r="M60" s="83">
        <f t="shared" si="9"/>
        <v>0</v>
      </c>
      <c r="N60" s="84" t="s">
        <v>9</v>
      </c>
      <c r="O60" s="82"/>
      <c r="P60" s="97"/>
      <c r="Q60" s="83"/>
      <c r="R60" s="84" t="s">
        <v>9</v>
      </c>
      <c r="S60" s="82"/>
      <c r="T60" s="97"/>
      <c r="U60" s="83">
        <f t="shared" si="10"/>
        <v>0</v>
      </c>
    </row>
    <row r="61" spans="1:21" ht="14.25" customHeight="1" thickBot="1">
      <c r="A61" s="85" t="s">
        <v>9</v>
      </c>
      <c r="B61" s="86" t="s">
        <v>9</v>
      </c>
      <c r="C61" s="87" t="s">
        <v>42</v>
      </c>
      <c r="D61" s="98"/>
      <c r="E61" s="88"/>
      <c r="F61" s="89" t="s">
        <v>9</v>
      </c>
      <c r="G61" s="90" t="s">
        <v>42</v>
      </c>
      <c r="H61" s="98"/>
      <c r="I61" s="88"/>
      <c r="J61" s="89" t="s">
        <v>9</v>
      </c>
      <c r="K61" s="90" t="s">
        <v>42</v>
      </c>
      <c r="L61" s="98"/>
      <c r="M61" s="88"/>
      <c r="N61" s="89" t="s">
        <v>9</v>
      </c>
      <c r="O61" s="90"/>
      <c r="P61" s="98"/>
      <c r="Q61" s="88"/>
      <c r="R61" s="89" t="s">
        <v>9</v>
      </c>
      <c r="S61" s="90" t="s">
        <v>42</v>
      </c>
      <c r="T61" s="98"/>
      <c r="U61" s="88"/>
    </row>
    <row r="62" spans="1:21" ht="14.25" customHeight="1" thickTop="1">
      <c r="A62" s="80" t="s">
        <v>9</v>
      </c>
      <c r="B62" s="81" t="s">
        <v>72</v>
      </c>
      <c r="C62" s="77" t="s">
        <v>586</v>
      </c>
      <c r="D62" s="99">
        <v>6</v>
      </c>
      <c r="E62" s="78">
        <f>D62/0.09</f>
        <v>66.666666666666671</v>
      </c>
      <c r="F62" s="84" t="s">
        <v>73</v>
      </c>
      <c r="G62" s="77" t="s">
        <v>585</v>
      </c>
      <c r="H62" s="99">
        <v>6</v>
      </c>
      <c r="I62" s="78">
        <f>H62/0.09</f>
        <v>66.666666666666671</v>
      </c>
      <c r="J62" s="84" t="s">
        <v>73</v>
      </c>
      <c r="K62" s="77" t="s">
        <v>585</v>
      </c>
      <c r="L62" s="99">
        <v>6</v>
      </c>
      <c r="M62" s="78">
        <f>L62/0.09</f>
        <v>66.666666666666671</v>
      </c>
      <c r="N62" s="84" t="s">
        <v>73</v>
      </c>
      <c r="O62" s="77" t="s">
        <v>585</v>
      </c>
      <c r="P62" s="99">
        <v>6</v>
      </c>
      <c r="Q62" s="78">
        <f>P62/0.09</f>
        <v>66.666666666666671</v>
      </c>
      <c r="R62" s="84" t="s">
        <v>73</v>
      </c>
      <c r="S62" s="77" t="s">
        <v>585</v>
      </c>
      <c r="T62" s="99">
        <v>6</v>
      </c>
      <c r="U62" s="78">
        <f>T62/0.09</f>
        <v>66.666666666666671</v>
      </c>
    </row>
    <row r="63" spans="1:21" ht="14.25" customHeight="1">
      <c r="A63" s="80" t="s">
        <v>75</v>
      </c>
      <c r="B63" s="81" t="s">
        <v>76</v>
      </c>
      <c r="C63" s="82" t="s">
        <v>77</v>
      </c>
      <c r="D63" s="97">
        <v>0.2</v>
      </c>
      <c r="E63" s="83">
        <f>D63/0.09</f>
        <v>2.2222222222222223</v>
      </c>
      <c r="F63" s="84" t="s">
        <v>78</v>
      </c>
      <c r="G63" s="82" t="s">
        <v>77</v>
      </c>
      <c r="H63" s="97">
        <v>0.2</v>
      </c>
      <c r="I63" s="83">
        <f>H63/0.09</f>
        <v>2.2222222222222223</v>
      </c>
      <c r="J63" s="84" t="s">
        <v>78</v>
      </c>
      <c r="K63" s="82" t="s">
        <v>77</v>
      </c>
      <c r="L63" s="97">
        <v>0.2</v>
      </c>
      <c r="M63" s="83">
        <f>L63/0.09</f>
        <v>2.2222222222222223</v>
      </c>
      <c r="N63" s="84" t="s">
        <v>78</v>
      </c>
      <c r="O63" s="82" t="s">
        <v>77</v>
      </c>
      <c r="P63" s="97">
        <v>0.2</v>
      </c>
      <c r="Q63" s="83">
        <f>P63/0.09</f>
        <v>2.2222222222222223</v>
      </c>
      <c r="R63" s="84" t="s">
        <v>78</v>
      </c>
      <c r="S63" s="82" t="s">
        <v>77</v>
      </c>
      <c r="T63" s="97">
        <v>0.2</v>
      </c>
      <c r="U63" s="83">
        <f>T63/0.09</f>
        <v>2.2222222222222223</v>
      </c>
    </row>
    <row r="64" spans="1:21" ht="14.25" customHeight="1">
      <c r="A64" s="80" t="s">
        <v>23</v>
      </c>
      <c r="B64" s="81" t="s">
        <v>79</v>
      </c>
      <c r="C64" s="82" t="s">
        <v>42</v>
      </c>
      <c r="D64" s="97"/>
      <c r="E64" s="83"/>
      <c r="F64" s="84" t="s">
        <v>587</v>
      </c>
      <c r="G64" s="82" t="s">
        <v>42</v>
      </c>
      <c r="H64" s="97"/>
      <c r="I64" s="83"/>
      <c r="J64" s="84" t="s">
        <v>587</v>
      </c>
      <c r="K64" s="82" t="s">
        <v>42</v>
      </c>
      <c r="L64" s="97"/>
      <c r="M64" s="83"/>
      <c r="N64" s="84" t="s">
        <v>587</v>
      </c>
      <c r="O64" s="82" t="s">
        <v>42</v>
      </c>
      <c r="P64" s="97"/>
      <c r="Q64" s="83"/>
      <c r="R64" s="84" t="s">
        <v>587</v>
      </c>
      <c r="S64" s="82" t="s">
        <v>42</v>
      </c>
      <c r="T64" s="97"/>
      <c r="U64" s="83"/>
    </row>
    <row r="65" spans="1:21" ht="14.25" customHeight="1" thickBot="1">
      <c r="A65" s="85" t="s">
        <v>9</v>
      </c>
      <c r="B65" s="86" t="s">
        <v>81</v>
      </c>
      <c r="C65" s="87" t="s">
        <v>42</v>
      </c>
      <c r="D65" s="98"/>
      <c r="E65" s="88"/>
      <c r="F65" s="89" t="s">
        <v>588</v>
      </c>
      <c r="G65" s="90" t="s">
        <v>42</v>
      </c>
      <c r="H65" s="98"/>
      <c r="I65" s="88"/>
      <c r="J65" s="89" t="s">
        <v>588</v>
      </c>
      <c r="K65" s="90" t="s">
        <v>42</v>
      </c>
      <c r="L65" s="98"/>
      <c r="M65" s="88"/>
      <c r="N65" s="89" t="s">
        <v>588</v>
      </c>
      <c r="O65" s="90" t="s">
        <v>42</v>
      </c>
      <c r="P65" s="98"/>
      <c r="Q65" s="88"/>
      <c r="R65" s="89" t="s">
        <v>588</v>
      </c>
      <c r="S65" s="90" t="s">
        <v>42</v>
      </c>
      <c r="T65" s="98"/>
      <c r="U65" s="88"/>
    </row>
    <row r="66" spans="1:21" ht="14.25" customHeight="1" thickTop="1">
      <c r="A66" s="80" t="s">
        <v>9</v>
      </c>
      <c r="B66" s="81" t="s">
        <v>12</v>
      </c>
      <c r="C66" s="77" t="s">
        <v>312</v>
      </c>
      <c r="D66" s="99">
        <v>0.1</v>
      </c>
      <c r="E66" s="78">
        <f>D66/0.09</f>
        <v>1.1111111111111112</v>
      </c>
      <c r="F66" s="84" t="s">
        <v>34</v>
      </c>
      <c r="G66" s="77" t="s">
        <v>116</v>
      </c>
      <c r="H66" s="99">
        <v>0.5</v>
      </c>
      <c r="I66" s="78">
        <f>H66/0.09</f>
        <v>5.5555555555555554</v>
      </c>
      <c r="J66" s="84" t="s">
        <v>64</v>
      </c>
      <c r="K66" s="77" t="s">
        <v>314</v>
      </c>
      <c r="L66" s="99" t="s">
        <v>649</v>
      </c>
      <c r="M66" s="78">
        <v>50</v>
      </c>
      <c r="N66" s="84" t="s">
        <v>85</v>
      </c>
      <c r="O66" s="77" t="s">
        <v>313</v>
      </c>
      <c r="P66" s="99">
        <v>2</v>
      </c>
      <c r="Q66" s="78">
        <f>P66/0.09</f>
        <v>22.222222222222221</v>
      </c>
      <c r="R66" s="84" t="s">
        <v>123</v>
      </c>
      <c r="S66" s="77" t="s">
        <v>317</v>
      </c>
      <c r="T66" s="96">
        <v>18</v>
      </c>
      <c r="U66" s="78">
        <f t="shared" ref="U66:U69" si="11">T66/3.7</f>
        <v>4.8648648648648649</v>
      </c>
    </row>
    <row r="67" spans="1:21" ht="14.25" customHeight="1">
      <c r="A67" s="80" t="s">
        <v>47</v>
      </c>
      <c r="B67" s="81" t="s">
        <v>318</v>
      </c>
      <c r="C67" s="82" t="s">
        <v>77</v>
      </c>
      <c r="D67" s="97">
        <v>0.1</v>
      </c>
      <c r="E67" s="83">
        <f>D67/0.09</f>
        <v>1.1111111111111112</v>
      </c>
      <c r="F67" s="84" t="s">
        <v>91</v>
      </c>
      <c r="G67" s="82" t="s">
        <v>144</v>
      </c>
      <c r="H67" s="97">
        <v>0.5</v>
      </c>
      <c r="I67" s="83">
        <f>H67/0.09</f>
        <v>5.5555555555555554</v>
      </c>
      <c r="J67" s="84" t="s">
        <v>320</v>
      </c>
      <c r="K67" s="82" t="s">
        <v>321</v>
      </c>
      <c r="L67" s="97"/>
      <c r="M67" s="83">
        <f>L67/0.09</f>
        <v>0</v>
      </c>
      <c r="N67" s="84" t="s">
        <v>30</v>
      </c>
      <c r="O67" s="82" t="s">
        <v>319</v>
      </c>
      <c r="P67" s="97">
        <v>1</v>
      </c>
      <c r="Q67" s="83">
        <f>P67/0.09</f>
        <v>11.111111111111111</v>
      </c>
      <c r="R67" s="84" t="s">
        <v>322</v>
      </c>
      <c r="S67" s="82" t="s">
        <v>323</v>
      </c>
      <c r="T67" s="97">
        <v>48</v>
      </c>
      <c r="U67" s="83">
        <f t="shared" si="11"/>
        <v>12.972972972972972</v>
      </c>
    </row>
    <row r="68" spans="1:21" ht="14.25" customHeight="1">
      <c r="A68" s="80" t="s">
        <v>9</v>
      </c>
      <c r="B68" s="81" t="s">
        <v>645</v>
      </c>
      <c r="C68" s="102" t="s">
        <v>692</v>
      </c>
      <c r="D68" s="101">
        <v>2</v>
      </c>
      <c r="E68" s="83">
        <f>D68/0.09</f>
        <v>22.222222222222221</v>
      </c>
      <c r="F68" s="84" t="s">
        <v>21</v>
      </c>
      <c r="G68" s="82" t="s">
        <v>328</v>
      </c>
      <c r="H68" s="97">
        <v>0.5</v>
      </c>
      <c r="I68" s="83">
        <f t="shared" ref="I68:I71" si="12">H68/0.09</f>
        <v>5.5555555555555554</v>
      </c>
      <c r="J68" s="84" t="s">
        <v>324</v>
      </c>
      <c r="K68" s="82" t="s">
        <v>325</v>
      </c>
      <c r="L68" s="97"/>
      <c r="M68" s="83"/>
      <c r="N68" s="84" t="s">
        <v>12</v>
      </c>
      <c r="O68" s="82"/>
      <c r="P68" s="97"/>
      <c r="Q68" s="83">
        <f>P68/0.09</f>
        <v>0</v>
      </c>
      <c r="R68" s="84" t="s">
        <v>122</v>
      </c>
      <c r="S68" s="82" t="s">
        <v>326</v>
      </c>
      <c r="T68" s="101">
        <v>30</v>
      </c>
      <c r="U68" s="83">
        <f t="shared" si="11"/>
        <v>8.108108108108107</v>
      </c>
    </row>
    <row r="69" spans="1:21" ht="14.25" customHeight="1">
      <c r="A69" s="80" t="s">
        <v>9</v>
      </c>
      <c r="B69" s="81" t="s">
        <v>644</v>
      </c>
      <c r="C69" s="82"/>
      <c r="D69" s="97"/>
      <c r="E69" s="83">
        <f>D69/0.09</f>
        <v>0</v>
      </c>
      <c r="F69" s="84" t="s">
        <v>47</v>
      </c>
      <c r="G69" s="82" t="s">
        <v>19</v>
      </c>
      <c r="H69" s="97">
        <v>1</v>
      </c>
      <c r="I69" s="83">
        <f t="shared" si="12"/>
        <v>11.111111111111111</v>
      </c>
      <c r="J69" s="84" t="s">
        <v>9</v>
      </c>
      <c r="K69" s="82" t="s">
        <v>42</v>
      </c>
      <c r="L69" s="97"/>
      <c r="M69" s="83"/>
      <c r="N69" s="84" t="s">
        <v>327</v>
      </c>
      <c r="O69" s="82" t="s">
        <v>42</v>
      </c>
      <c r="P69" s="97"/>
      <c r="Q69" s="83"/>
      <c r="R69" s="84" t="s">
        <v>146</v>
      </c>
      <c r="S69" s="82" t="s">
        <v>92</v>
      </c>
      <c r="T69" s="97" t="s">
        <v>93</v>
      </c>
      <c r="U69" s="83">
        <f>50/3.7</f>
        <v>13.513513513513512</v>
      </c>
    </row>
    <row r="70" spans="1:21" ht="14.25" customHeight="1">
      <c r="A70" s="80" t="s">
        <v>9</v>
      </c>
      <c r="B70" s="81" t="s">
        <v>47</v>
      </c>
      <c r="C70" s="82" t="s">
        <v>42</v>
      </c>
      <c r="D70" s="97"/>
      <c r="E70" s="83"/>
      <c r="F70" s="84" t="s">
        <v>9</v>
      </c>
      <c r="G70" s="82" t="s">
        <v>329</v>
      </c>
      <c r="H70" s="97"/>
      <c r="I70" s="83">
        <f t="shared" si="12"/>
        <v>0</v>
      </c>
      <c r="J70" s="84" t="s">
        <v>9</v>
      </c>
      <c r="K70" s="82" t="s">
        <v>42</v>
      </c>
      <c r="L70" s="97"/>
      <c r="M70" s="83"/>
      <c r="N70" s="84" t="s">
        <v>47</v>
      </c>
      <c r="O70" s="82" t="s">
        <v>42</v>
      </c>
      <c r="P70" s="97"/>
      <c r="Q70" s="83"/>
      <c r="R70" s="84" t="s">
        <v>47</v>
      </c>
      <c r="S70" s="82" t="s">
        <v>42</v>
      </c>
      <c r="T70" s="97"/>
      <c r="U70" s="83"/>
    </row>
    <row r="71" spans="1:21" ht="14.25" customHeight="1">
      <c r="A71" s="80" t="s">
        <v>9</v>
      </c>
      <c r="B71" s="81" t="s">
        <v>9</v>
      </c>
      <c r="C71" s="82" t="s">
        <v>42</v>
      </c>
      <c r="D71" s="97"/>
      <c r="E71" s="83"/>
      <c r="F71" s="84" t="s">
        <v>9</v>
      </c>
      <c r="G71" s="82" t="s">
        <v>42</v>
      </c>
      <c r="H71" s="97"/>
      <c r="I71" s="83">
        <f t="shared" si="12"/>
        <v>0</v>
      </c>
      <c r="J71" s="84" t="s">
        <v>9</v>
      </c>
      <c r="K71" s="82" t="s">
        <v>42</v>
      </c>
      <c r="L71" s="97"/>
      <c r="M71" s="83"/>
      <c r="N71" s="84" t="s">
        <v>9</v>
      </c>
      <c r="O71" s="82" t="s">
        <v>42</v>
      </c>
      <c r="P71" s="97"/>
      <c r="Q71" s="83"/>
      <c r="R71" s="84" t="s">
        <v>9</v>
      </c>
      <c r="S71" s="82" t="s">
        <v>42</v>
      </c>
      <c r="T71" s="97"/>
      <c r="U71" s="83"/>
    </row>
    <row r="72" spans="1:21" ht="14.25" customHeight="1">
      <c r="A72" s="80" t="s">
        <v>9</v>
      </c>
      <c r="B72" s="81" t="s">
        <v>9</v>
      </c>
      <c r="C72" s="82" t="s">
        <v>42</v>
      </c>
      <c r="D72" s="97"/>
      <c r="E72" s="83"/>
      <c r="F72" s="84" t="s">
        <v>9</v>
      </c>
      <c r="G72" s="82" t="s">
        <v>42</v>
      </c>
      <c r="H72" s="97"/>
      <c r="I72" s="83"/>
      <c r="J72" s="84" t="s">
        <v>9</v>
      </c>
      <c r="K72" s="82" t="s">
        <v>42</v>
      </c>
      <c r="L72" s="97"/>
      <c r="M72" s="83"/>
      <c r="N72" s="84" t="s">
        <v>9</v>
      </c>
      <c r="O72" s="82" t="s">
        <v>147</v>
      </c>
      <c r="P72" s="97"/>
      <c r="Q72" s="83">
        <f t="shared" ref="Q72:Q74" si="13">P72/0.09</f>
        <v>0</v>
      </c>
      <c r="R72" s="84" t="s">
        <v>9</v>
      </c>
      <c r="S72" s="82" t="s">
        <v>42</v>
      </c>
      <c r="T72" s="97"/>
      <c r="U72" s="83"/>
    </row>
    <row r="73" spans="1:21" ht="14.25" customHeight="1">
      <c r="A73" s="80" t="s">
        <v>9</v>
      </c>
      <c r="B73" s="81" t="s">
        <v>9</v>
      </c>
      <c r="C73" s="82" t="s">
        <v>42</v>
      </c>
      <c r="D73" s="97"/>
      <c r="E73" s="83"/>
      <c r="F73" s="84" t="s">
        <v>9</v>
      </c>
      <c r="G73" s="82" t="s">
        <v>42</v>
      </c>
      <c r="H73" s="97"/>
      <c r="I73" s="83"/>
      <c r="J73" s="84" t="s">
        <v>9</v>
      </c>
      <c r="K73" s="82" t="s">
        <v>42</v>
      </c>
      <c r="L73" s="97"/>
      <c r="M73" s="83"/>
      <c r="N73" s="84" t="s">
        <v>9</v>
      </c>
      <c r="O73" s="82" t="s">
        <v>331</v>
      </c>
      <c r="P73" s="97"/>
      <c r="Q73" s="83">
        <f t="shared" si="13"/>
        <v>0</v>
      </c>
      <c r="R73" s="84" t="s">
        <v>9</v>
      </c>
      <c r="S73" s="82" t="s">
        <v>42</v>
      </c>
      <c r="T73" s="97"/>
      <c r="U73" s="83"/>
    </row>
    <row r="74" spans="1:21" ht="14.25" customHeight="1">
      <c r="A74" s="80" t="s">
        <v>9</v>
      </c>
      <c r="B74" s="81" t="s">
        <v>9</v>
      </c>
      <c r="C74" s="82" t="s">
        <v>42</v>
      </c>
      <c r="D74" s="97"/>
      <c r="E74" s="83"/>
      <c r="F74" s="84" t="s">
        <v>9</v>
      </c>
      <c r="G74" s="82" t="s">
        <v>42</v>
      </c>
      <c r="H74" s="97"/>
      <c r="I74" s="83"/>
      <c r="J74" s="84" t="s">
        <v>9</v>
      </c>
      <c r="K74" s="82" t="s">
        <v>42</v>
      </c>
      <c r="L74" s="97"/>
      <c r="M74" s="83"/>
      <c r="N74" s="84" t="s">
        <v>9</v>
      </c>
      <c r="O74" s="82" t="s">
        <v>332</v>
      </c>
      <c r="P74" s="97"/>
      <c r="Q74" s="83">
        <f t="shared" si="13"/>
        <v>0</v>
      </c>
      <c r="R74" s="84" t="s">
        <v>9</v>
      </c>
      <c r="S74" s="82" t="s">
        <v>42</v>
      </c>
      <c r="T74" s="97"/>
      <c r="U74" s="83"/>
    </row>
    <row r="75" spans="1:21" ht="14.25" customHeight="1">
      <c r="A75" s="80" t="s">
        <v>9</v>
      </c>
      <c r="B75" s="81" t="s">
        <v>9</v>
      </c>
      <c r="C75" s="82" t="s">
        <v>42</v>
      </c>
      <c r="D75" s="97"/>
      <c r="E75" s="83"/>
      <c r="F75" s="84" t="s">
        <v>9</v>
      </c>
      <c r="G75" s="82" t="s">
        <v>42</v>
      </c>
      <c r="H75" s="97"/>
      <c r="I75" s="83"/>
      <c r="J75" s="84" t="s">
        <v>9</v>
      </c>
      <c r="K75" s="82" t="s">
        <v>42</v>
      </c>
      <c r="L75" s="97"/>
      <c r="M75" s="83"/>
      <c r="N75" s="84" t="s">
        <v>9</v>
      </c>
      <c r="O75" s="82" t="s">
        <v>333</v>
      </c>
      <c r="P75" s="97"/>
      <c r="Q75" s="83"/>
      <c r="R75" s="84" t="s">
        <v>9</v>
      </c>
      <c r="S75" s="82" t="s">
        <v>42</v>
      </c>
      <c r="T75" s="97"/>
      <c r="U75" s="83"/>
    </row>
    <row r="76" spans="1:21" ht="14.25" customHeight="1" thickBot="1">
      <c r="A76" s="85" t="s">
        <v>9</v>
      </c>
      <c r="B76" s="86" t="s">
        <v>9</v>
      </c>
      <c r="C76" s="87" t="s">
        <v>42</v>
      </c>
      <c r="D76" s="98"/>
      <c r="E76" s="88"/>
      <c r="F76" s="89" t="s">
        <v>9</v>
      </c>
      <c r="G76" s="90" t="s">
        <v>42</v>
      </c>
      <c r="H76" s="98"/>
      <c r="I76" s="88"/>
      <c r="J76" s="89" t="s">
        <v>9</v>
      </c>
      <c r="K76" s="90" t="s">
        <v>42</v>
      </c>
      <c r="L76" s="98"/>
      <c r="M76" s="88"/>
      <c r="N76" s="89" t="s">
        <v>9</v>
      </c>
      <c r="O76" s="90" t="s">
        <v>94</v>
      </c>
      <c r="P76" s="98"/>
      <c r="Q76" s="88"/>
      <c r="R76" s="89" t="s">
        <v>9</v>
      </c>
      <c r="S76" s="90" t="s">
        <v>42</v>
      </c>
      <c r="T76" s="98"/>
      <c r="U76" s="88"/>
    </row>
    <row r="77" spans="1:21" ht="14.25" customHeight="1" thickTop="1" thickBot="1">
      <c r="A77" s="118" t="s">
        <v>95</v>
      </c>
      <c r="B77" s="119"/>
      <c r="C77" s="91" t="s">
        <v>42</v>
      </c>
      <c r="D77" s="100"/>
      <c r="E77" s="92"/>
      <c r="F77" s="93" t="s">
        <v>9</v>
      </c>
      <c r="G77" s="94" t="s">
        <v>42</v>
      </c>
      <c r="H77" s="100"/>
      <c r="I77" s="92"/>
      <c r="J77" s="93" t="s">
        <v>9</v>
      </c>
      <c r="K77" s="94" t="s">
        <v>96</v>
      </c>
      <c r="L77" s="100"/>
      <c r="M77" s="92"/>
      <c r="N77" s="93" t="s">
        <v>9</v>
      </c>
      <c r="O77" s="94" t="s">
        <v>334</v>
      </c>
      <c r="P77" s="100"/>
      <c r="Q77" s="92"/>
      <c r="R77" s="93" t="s">
        <v>9</v>
      </c>
      <c r="S77" s="94" t="s">
        <v>96</v>
      </c>
      <c r="T77" s="100"/>
      <c r="U77" s="92"/>
    </row>
    <row r="78" spans="1:21" ht="14.25" customHeight="1" thickTop="1">
      <c r="A78" s="75" t="s">
        <v>99</v>
      </c>
      <c r="B78" s="120" t="s">
        <v>101</v>
      </c>
      <c r="C78" s="121"/>
      <c r="D78" s="121"/>
      <c r="E78" s="122"/>
      <c r="F78" s="120" t="s">
        <v>101</v>
      </c>
      <c r="G78" s="121"/>
      <c r="H78" s="121"/>
      <c r="I78" s="122"/>
      <c r="J78" s="120" t="s">
        <v>101</v>
      </c>
      <c r="K78" s="121"/>
      <c r="L78" s="121"/>
      <c r="M78" s="122"/>
      <c r="N78" s="120" t="s">
        <v>102</v>
      </c>
      <c r="O78" s="121"/>
      <c r="P78" s="121"/>
      <c r="Q78" s="122"/>
      <c r="R78" s="120" t="s">
        <v>101</v>
      </c>
      <c r="S78" s="121"/>
      <c r="T78" s="121"/>
      <c r="U78" s="122"/>
    </row>
    <row r="79" spans="1:21" ht="14.25" customHeight="1" thickBot="1">
      <c r="A79" s="85" t="s">
        <v>100</v>
      </c>
      <c r="B79" s="112" t="s">
        <v>335</v>
      </c>
      <c r="C79" s="113"/>
      <c r="D79" s="113"/>
      <c r="E79" s="114"/>
      <c r="F79" s="112" t="s">
        <v>336</v>
      </c>
      <c r="G79" s="113"/>
      <c r="H79" s="113"/>
      <c r="I79" s="114"/>
      <c r="J79" s="112" t="s">
        <v>337</v>
      </c>
      <c r="K79" s="113"/>
      <c r="L79" s="113"/>
      <c r="M79" s="114"/>
      <c r="N79" s="112" t="s">
        <v>338</v>
      </c>
      <c r="O79" s="113"/>
      <c r="P79" s="113"/>
      <c r="Q79" s="114"/>
      <c r="R79" s="112" t="s">
        <v>339</v>
      </c>
      <c r="S79" s="113"/>
      <c r="T79" s="113"/>
      <c r="U79" s="114"/>
    </row>
    <row r="80" spans="1:21" ht="18" customHeight="1" thickTop="1">
      <c r="A80" s="110" t="s">
        <v>103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</row>
  </sheetData>
  <mergeCells count="62">
    <mergeCell ref="N39:Q39"/>
    <mergeCell ref="R38:U38"/>
    <mergeCell ref="R39:U39"/>
    <mergeCell ref="A40:U40"/>
    <mergeCell ref="S4:U4"/>
    <mergeCell ref="S5:U5"/>
    <mergeCell ref="A37:B37"/>
    <mergeCell ref="B38:E38"/>
    <mergeCell ref="B39:E39"/>
    <mergeCell ref="F38:I38"/>
    <mergeCell ref="F39:I39"/>
    <mergeCell ref="J38:M38"/>
    <mergeCell ref="J39:M39"/>
    <mergeCell ref="N38:Q38"/>
    <mergeCell ref="C5:E5"/>
    <mergeCell ref="G4:I4"/>
    <mergeCell ref="A1:U1"/>
    <mergeCell ref="B2:N2"/>
    <mergeCell ref="O2:U2"/>
    <mergeCell ref="A3:A6"/>
    <mergeCell ref="B3:E3"/>
    <mergeCell ref="F3:I3"/>
    <mergeCell ref="J3:M3"/>
    <mergeCell ref="N3:Q3"/>
    <mergeCell ref="R3:U3"/>
    <mergeCell ref="C4:E4"/>
    <mergeCell ref="G5:I5"/>
    <mergeCell ref="K4:M4"/>
    <mergeCell ref="K5:M5"/>
    <mergeCell ref="O4:Q4"/>
    <mergeCell ref="O5:Q5"/>
    <mergeCell ref="A41:U41"/>
    <mergeCell ref="B42:N42"/>
    <mergeCell ref="O42:U42"/>
    <mergeCell ref="A43:A46"/>
    <mergeCell ref="B43:E43"/>
    <mergeCell ref="F43:I43"/>
    <mergeCell ref="J43:M43"/>
    <mergeCell ref="N43:Q43"/>
    <mergeCell ref="R43:U43"/>
    <mergeCell ref="C44:E44"/>
    <mergeCell ref="G44:I44"/>
    <mergeCell ref="K44:M44"/>
    <mergeCell ref="O44:Q44"/>
    <mergeCell ref="S44:U44"/>
    <mergeCell ref="C45:E45"/>
    <mergeCell ref="G45:I45"/>
    <mergeCell ref="K45:M45"/>
    <mergeCell ref="O45:Q45"/>
    <mergeCell ref="S45:U45"/>
    <mergeCell ref="A77:B77"/>
    <mergeCell ref="B78:E78"/>
    <mergeCell ref="F78:I78"/>
    <mergeCell ref="J78:M78"/>
    <mergeCell ref="N78:Q78"/>
    <mergeCell ref="R78:U78"/>
    <mergeCell ref="A80:U80"/>
    <mergeCell ref="B79:E79"/>
    <mergeCell ref="F79:I79"/>
    <mergeCell ref="J79:M79"/>
    <mergeCell ref="N79:Q79"/>
    <mergeCell ref="R79:U79"/>
  </mergeCells>
  <phoneticPr fontId="2" type="noConversion"/>
  <pageMargins left="0.1388888888888889" right="0.1388888888888889" top="0.1388888888888889" bottom="1.3888888888888888E-2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49CC6-017F-4F44-A932-AC5BE9E5FB8C}">
  <dimension ref="A1:U80"/>
  <sheetViews>
    <sheetView showGridLines="0" topLeftCell="A40" zoomScale="85" zoomScaleNormal="85" workbookViewId="0">
      <selection activeCell="B73" sqref="B73"/>
    </sheetView>
  </sheetViews>
  <sheetFormatPr defaultRowHeight="16.2"/>
  <cols>
    <col min="1" max="1" width="2.77734375" style="2" customWidth="1"/>
    <col min="2" max="2" width="3.5546875" style="2" customWidth="1"/>
    <col min="3" max="3" width="14.109375" style="2" customWidth="1"/>
    <col min="4" max="5" width="5.33203125" style="2" customWidth="1"/>
    <col min="6" max="6" width="3.5546875" style="2" customWidth="1"/>
    <col min="7" max="7" width="14.109375" style="2" customWidth="1"/>
    <col min="8" max="9" width="5.33203125" style="2" customWidth="1"/>
    <col min="10" max="10" width="3.5546875" style="2" customWidth="1"/>
    <col min="11" max="11" width="14.109375" style="2" customWidth="1"/>
    <col min="12" max="13" width="5.33203125" style="2" customWidth="1"/>
    <col min="14" max="14" width="3.5546875" style="2" customWidth="1"/>
    <col min="15" max="15" width="14.109375" style="2" customWidth="1"/>
    <col min="16" max="17" width="5.33203125" style="2" customWidth="1"/>
    <col min="18" max="18" width="3.5546875" style="2" customWidth="1"/>
    <col min="19" max="19" width="14.109375" style="2" customWidth="1"/>
    <col min="20" max="21" width="5.33203125" style="2" customWidth="1"/>
    <col min="22" max="16384" width="8.88671875" style="2"/>
  </cols>
  <sheetData>
    <row r="1" spans="1:21" ht="19.95" customHeight="1">
      <c r="A1" s="131" t="s">
        <v>148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</row>
    <row r="2" spans="1:21" ht="19.95" customHeight="1" thickBot="1">
      <c r="A2" s="3" t="s">
        <v>149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3" t="s">
        <v>0</v>
      </c>
      <c r="P2" s="133"/>
      <c r="Q2" s="133"/>
      <c r="R2" s="133"/>
      <c r="S2" s="133"/>
      <c r="T2" s="133"/>
      <c r="U2" s="133"/>
    </row>
    <row r="3" spans="1:21" ht="16.05" customHeight="1" thickTop="1">
      <c r="A3" s="134" t="s">
        <v>1</v>
      </c>
      <c r="B3" s="136" t="s">
        <v>150</v>
      </c>
      <c r="C3" s="136"/>
      <c r="D3" s="136"/>
      <c r="E3" s="136"/>
      <c r="F3" s="137" t="s">
        <v>151</v>
      </c>
      <c r="G3" s="136"/>
      <c r="H3" s="136"/>
      <c r="I3" s="136"/>
      <c r="J3" s="137" t="s">
        <v>152</v>
      </c>
      <c r="K3" s="136"/>
      <c r="L3" s="136"/>
      <c r="M3" s="136"/>
      <c r="N3" s="137" t="s">
        <v>153</v>
      </c>
      <c r="O3" s="136"/>
      <c r="P3" s="136"/>
      <c r="Q3" s="136"/>
      <c r="R3" s="137" t="s">
        <v>154</v>
      </c>
      <c r="S3" s="136"/>
      <c r="T3" s="136"/>
      <c r="U3" s="138"/>
    </row>
    <row r="4" spans="1:21" ht="14.25" customHeight="1">
      <c r="A4" s="135"/>
      <c r="B4" s="4" t="s">
        <v>2</v>
      </c>
      <c r="C4" s="139" t="s">
        <v>155</v>
      </c>
      <c r="D4" s="139"/>
      <c r="E4" s="139"/>
      <c r="F4" s="5" t="s">
        <v>2</v>
      </c>
      <c r="G4" s="139" t="s">
        <v>155</v>
      </c>
      <c r="H4" s="139"/>
      <c r="I4" s="139"/>
      <c r="J4" s="5" t="s">
        <v>2</v>
      </c>
      <c r="K4" s="139" t="s">
        <v>155</v>
      </c>
      <c r="L4" s="139"/>
      <c r="M4" s="139"/>
      <c r="N4" s="5" t="s">
        <v>2</v>
      </c>
      <c r="O4" s="139" t="s">
        <v>155</v>
      </c>
      <c r="P4" s="139"/>
      <c r="Q4" s="139"/>
      <c r="R4" s="5" t="s">
        <v>2</v>
      </c>
      <c r="S4" s="139" t="s">
        <v>155</v>
      </c>
      <c r="T4" s="139"/>
      <c r="U4" s="148"/>
    </row>
    <row r="5" spans="1:21" ht="14.25" customHeight="1">
      <c r="A5" s="135"/>
      <c r="B5" s="4" t="s">
        <v>3</v>
      </c>
      <c r="C5" s="139" t="s">
        <v>4</v>
      </c>
      <c r="D5" s="139"/>
      <c r="E5" s="139"/>
      <c r="F5" s="5" t="s">
        <v>3</v>
      </c>
      <c r="G5" s="139" t="s">
        <v>5</v>
      </c>
      <c r="H5" s="139"/>
      <c r="I5" s="139"/>
      <c r="J5" s="5" t="s">
        <v>3</v>
      </c>
      <c r="K5" s="139" t="s">
        <v>104</v>
      </c>
      <c r="L5" s="139"/>
      <c r="M5" s="139"/>
      <c r="N5" s="5" t="s">
        <v>3</v>
      </c>
      <c r="O5" s="139" t="s">
        <v>6</v>
      </c>
      <c r="P5" s="139"/>
      <c r="Q5" s="139"/>
      <c r="R5" s="5" t="s">
        <v>3</v>
      </c>
      <c r="S5" s="149" t="s">
        <v>156</v>
      </c>
      <c r="T5" s="139"/>
      <c r="U5" s="148"/>
    </row>
    <row r="6" spans="1:21" ht="14.25" customHeight="1" thickBot="1">
      <c r="A6" s="135"/>
      <c r="B6" s="6" t="s">
        <v>7</v>
      </c>
      <c r="C6" s="7" t="s">
        <v>8</v>
      </c>
      <c r="D6" s="8" t="s">
        <v>157</v>
      </c>
      <c r="E6" s="36" t="s">
        <v>584</v>
      </c>
      <c r="F6" s="9" t="s">
        <v>7</v>
      </c>
      <c r="G6" s="10" t="s">
        <v>8</v>
      </c>
      <c r="H6" s="8" t="s">
        <v>157</v>
      </c>
      <c r="I6" s="36" t="s">
        <v>584</v>
      </c>
      <c r="J6" s="9" t="s">
        <v>7</v>
      </c>
      <c r="K6" s="10" t="s">
        <v>8</v>
      </c>
      <c r="L6" s="8" t="s">
        <v>157</v>
      </c>
      <c r="M6" s="36" t="s">
        <v>584</v>
      </c>
      <c r="N6" s="9" t="s">
        <v>7</v>
      </c>
      <c r="O6" s="35" t="s">
        <v>8</v>
      </c>
      <c r="P6" s="36" t="s">
        <v>157</v>
      </c>
      <c r="Q6" s="36" t="s">
        <v>584</v>
      </c>
      <c r="R6" s="9" t="s">
        <v>7</v>
      </c>
      <c r="S6" s="10" t="s">
        <v>8</v>
      </c>
      <c r="T6" s="8" t="s">
        <v>157</v>
      </c>
      <c r="U6" s="37" t="s">
        <v>584</v>
      </c>
    </row>
    <row r="7" spans="1:21" ht="14.25" customHeight="1" thickTop="1">
      <c r="A7" s="11" t="s">
        <v>9</v>
      </c>
      <c r="B7" s="12" t="s">
        <v>107</v>
      </c>
      <c r="C7" s="13" t="s">
        <v>158</v>
      </c>
      <c r="D7" s="14">
        <v>60</v>
      </c>
      <c r="E7" s="31">
        <f>D7/3.7</f>
        <v>16.216216216216214</v>
      </c>
      <c r="F7" s="15" t="s">
        <v>159</v>
      </c>
      <c r="G7" s="13" t="s">
        <v>13</v>
      </c>
      <c r="H7" s="14">
        <v>280</v>
      </c>
      <c r="I7" s="31">
        <f>H7/3.7</f>
        <v>75.675675675675677</v>
      </c>
      <c r="J7" s="15" t="s">
        <v>160</v>
      </c>
      <c r="K7" s="13" t="s">
        <v>161</v>
      </c>
      <c r="L7" s="14">
        <v>333</v>
      </c>
      <c r="M7" s="31">
        <f>L7/3.7</f>
        <v>90</v>
      </c>
      <c r="N7" s="15" t="s">
        <v>162</v>
      </c>
      <c r="O7" s="13" t="s">
        <v>15</v>
      </c>
      <c r="P7" s="14">
        <v>150</v>
      </c>
      <c r="Q7" s="31">
        <f>P7/3.7</f>
        <v>40.54054054054054</v>
      </c>
      <c r="R7" s="15" t="s">
        <v>55</v>
      </c>
      <c r="S7" s="13" t="s">
        <v>11</v>
      </c>
      <c r="T7" s="14">
        <v>144</v>
      </c>
      <c r="U7" s="31">
        <f>T7/3.7</f>
        <v>38.918918918918919</v>
      </c>
    </row>
    <row r="8" spans="1:21" ht="14.25" customHeight="1">
      <c r="A8" s="16" t="s">
        <v>17</v>
      </c>
      <c r="B8" s="17" t="s">
        <v>163</v>
      </c>
      <c r="C8" s="18" t="s">
        <v>11</v>
      </c>
      <c r="D8" s="19">
        <v>162</v>
      </c>
      <c r="E8" s="32">
        <f t="shared" ref="E8:E30" si="0">D8/3.7</f>
        <v>43.783783783783782</v>
      </c>
      <c r="F8" s="20" t="s">
        <v>117</v>
      </c>
      <c r="G8" s="18" t="s">
        <v>164</v>
      </c>
      <c r="H8" s="19">
        <v>170</v>
      </c>
      <c r="I8" s="32">
        <f t="shared" ref="I8:I33" si="1">H8/3.7</f>
        <v>45.945945945945944</v>
      </c>
      <c r="J8" s="20" t="s">
        <v>90</v>
      </c>
      <c r="K8" s="18" t="s">
        <v>165</v>
      </c>
      <c r="L8" s="19"/>
      <c r="M8" s="32"/>
      <c r="N8" s="20" t="s">
        <v>166</v>
      </c>
      <c r="O8" s="18" t="s">
        <v>24</v>
      </c>
      <c r="P8" s="19">
        <v>69</v>
      </c>
      <c r="Q8" s="32">
        <f t="shared" ref="Q8:Q36" si="2">P8/3.7</f>
        <v>18.648648648648649</v>
      </c>
      <c r="R8" s="20" t="s">
        <v>60</v>
      </c>
      <c r="S8" s="18" t="s">
        <v>167</v>
      </c>
      <c r="T8" s="19">
        <v>78</v>
      </c>
      <c r="U8" s="32">
        <f t="shared" ref="U8:U30" si="3">T8/3.7</f>
        <v>21.081081081081081</v>
      </c>
    </row>
    <row r="9" spans="1:21" ht="14.25" customHeight="1">
      <c r="A9" s="16" t="s">
        <v>9</v>
      </c>
      <c r="B9" s="17" t="s">
        <v>113</v>
      </c>
      <c r="C9" s="18" t="s">
        <v>20</v>
      </c>
      <c r="D9" s="19">
        <v>150</v>
      </c>
      <c r="E9" s="32">
        <f t="shared" si="0"/>
        <v>40.54054054054054</v>
      </c>
      <c r="F9" s="20" t="s">
        <v>28</v>
      </c>
      <c r="G9" s="18" t="s">
        <v>168</v>
      </c>
      <c r="H9" s="19" t="s">
        <v>93</v>
      </c>
      <c r="I9" s="32"/>
      <c r="J9" s="20" t="s">
        <v>169</v>
      </c>
      <c r="K9" s="18" t="s">
        <v>106</v>
      </c>
      <c r="L9" s="19">
        <v>36</v>
      </c>
      <c r="M9" s="32">
        <f t="shared" ref="M9:M31" si="4">L9/3.7</f>
        <v>9.7297297297297298</v>
      </c>
      <c r="N9" s="20" t="s">
        <v>40</v>
      </c>
      <c r="O9" s="18" t="s">
        <v>110</v>
      </c>
      <c r="P9" s="19">
        <v>96</v>
      </c>
      <c r="Q9" s="32">
        <f t="shared" si="2"/>
        <v>25.945945945945944</v>
      </c>
      <c r="R9" s="20" t="s">
        <v>170</v>
      </c>
      <c r="S9" s="18" t="s">
        <v>56</v>
      </c>
      <c r="T9" s="19" t="s">
        <v>171</v>
      </c>
      <c r="U9" s="32">
        <f>1.7*70/3.7</f>
        <v>32.162162162162161</v>
      </c>
    </row>
    <row r="10" spans="1:21" ht="14.25" customHeight="1">
      <c r="A10" s="16" t="s">
        <v>9</v>
      </c>
      <c r="B10" s="17" t="s">
        <v>91</v>
      </c>
      <c r="C10" s="18" t="s">
        <v>27</v>
      </c>
      <c r="D10" s="19">
        <v>3</v>
      </c>
      <c r="E10" s="32">
        <f t="shared" si="0"/>
        <v>0.81081081081081074</v>
      </c>
      <c r="F10" s="20" t="s">
        <v>172</v>
      </c>
      <c r="G10" s="18" t="s">
        <v>173</v>
      </c>
      <c r="H10" s="19" t="s">
        <v>36</v>
      </c>
      <c r="I10" s="32"/>
      <c r="J10" s="20" t="s">
        <v>174</v>
      </c>
      <c r="K10" s="18" t="s">
        <v>125</v>
      </c>
      <c r="L10" s="19" t="s">
        <v>175</v>
      </c>
      <c r="M10" s="32">
        <f>75/3.7</f>
        <v>20.27027027027027</v>
      </c>
      <c r="N10" s="20" t="s">
        <v>9</v>
      </c>
      <c r="O10" s="18" t="s">
        <v>33</v>
      </c>
      <c r="P10" s="19">
        <v>20</v>
      </c>
      <c r="Q10" s="32">
        <f t="shared" si="2"/>
        <v>5.4054054054054053</v>
      </c>
      <c r="R10" s="20" t="s">
        <v>34</v>
      </c>
      <c r="S10" s="18" t="s">
        <v>176</v>
      </c>
      <c r="T10" s="19" t="s">
        <v>29</v>
      </c>
      <c r="U10" s="32"/>
    </row>
    <row r="11" spans="1:21" ht="14.25" customHeight="1">
      <c r="A11" s="16" t="s">
        <v>9</v>
      </c>
      <c r="B11" s="17" t="s">
        <v>9</v>
      </c>
      <c r="C11" s="18" t="s">
        <v>42</v>
      </c>
      <c r="D11" s="19"/>
      <c r="E11" s="32"/>
      <c r="F11" s="20" t="s">
        <v>9</v>
      </c>
      <c r="G11" s="18" t="s">
        <v>42</v>
      </c>
      <c r="H11" s="19"/>
      <c r="I11" s="32"/>
      <c r="J11" s="20" t="s">
        <v>9</v>
      </c>
      <c r="K11" s="18" t="s">
        <v>25</v>
      </c>
      <c r="L11" s="19">
        <v>60</v>
      </c>
      <c r="M11" s="32">
        <f t="shared" si="4"/>
        <v>16.216216216216214</v>
      </c>
      <c r="N11" s="20" t="s">
        <v>9</v>
      </c>
      <c r="O11" s="18" t="s">
        <v>27</v>
      </c>
      <c r="P11" s="19">
        <v>2</v>
      </c>
      <c r="Q11" s="32"/>
      <c r="R11" s="20" t="s">
        <v>9</v>
      </c>
      <c r="S11" s="18" t="s">
        <v>27</v>
      </c>
      <c r="T11" s="19">
        <v>3</v>
      </c>
      <c r="U11" s="32"/>
    </row>
    <row r="12" spans="1:21" ht="14.25" customHeight="1">
      <c r="A12" s="16" t="s">
        <v>9</v>
      </c>
      <c r="B12" s="17" t="s">
        <v>9</v>
      </c>
      <c r="C12" s="18" t="s">
        <v>42</v>
      </c>
      <c r="D12" s="19"/>
      <c r="E12" s="32"/>
      <c r="F12" s="20" t="s">
        <v>9</v>
      </c>
      <c r="G12" s="18" t="s">
        <v>42</v>
      </c>
      <c r="H12" s="19"/>
      <c r="I12" s="32"/>
      <c r="J12" s="20" t="s">
        <v>9</v>
      </c>
      <c r="K12" s="18" t="s">
        <v>33</v>
      </c>
      <c r="L12" s="19">
        <v>20</v>
      </c>
      <c r="M12" s="32">
        <f t="shared" si="4"/>
        <v>5.4054054054054053</v>
      </c>
      <c r="N12" s="20" t="s">
        <v>9</v>
      </c>
      <c r="O12" s="18" t="s">
        <v>177</v>
      </c>
      <c r="P12" s="19">
        <v>1</v>
      </c>
      <c r="Q12" s="32"/>
      <c r="R12" s="20" t="s">
        <v>9</v>
      </c>
      <c r="S12" s="18" t="s">
        <v>46</v>
      </c>
      <c r="T12" s="19">
        <v>1</v>
      </c>
      <c r="U12" s="32"/>
    </row>
    <row r="13" spans="1:21" ht="14.25" customHeight="1">
      <c r="A13" s="16" t="s">
        <v>9</v>
      </c>
      <c r="B13" s="17" t="s">
        <v>9</v>
      </c>
      <c r="C13" s="18" t="s">
        <v>42</v>
      </c>
      <c r="D13" s="19"/>
      <c r="E13" s="32"/>
      <c r="F13" s="20" t="s">
        <v>9</v>
      </c>
      <c r="G13" s="18" t="s">
        <v>42</v>
      </c>
      <c r="H13" s="19"/>
      <c r="I13" s="32"/>
      <c r="J13" s="20" t="s">
        <v>9</v>
      </c>
      <c r="K13" s="18" t="s">
        <v>178</v>
      </c>
      <c r="L13" s="19" t="s">
        <v>51</v>
      </c>
      <c r="M13" s="32">
        <f>2.55*6/3.7</f>
        <v>4.1351351351351351</v>
      </c>
      <c r="N13" s="20" t="s">
        <v>9</v>
      </c>
      <c r="O13" s="18" t="s">
        <v>179</v>
      </c>
      <c r="P13" s="19" t="s">
        <v>180</v>
      </c>
      <c r="Q13" s="32"/>
      <c r="R13" s="20" t="s">
        <v>9</v>
      </c>
      <c r="S13" s="18" t="s">
        <v>42</v>
      </c>
      <c r="T13" s="19"/>
      <c r="U13" s="32"/>
    </row>
    <row r="14" spans="1:21" ht="14.25" customHeight="1">
      <c r="A14" s="16" t="s">
        <v>23</v>
      </c>
      <c r="B14" s="17" t="s">
        <v>9</v>
      </c>
      <c r="C14" s="18" t="s">
        <v>42</v>
      </c>
      <c r="D14" s="19"/>
      <c r="E14" s="32"/>
      <c r="F14" s="20" t="s">
        <v>9</v>
      </c>
      <c r="G14" s="18" t="s">
        <v>42</v>
      </c>
      <c r="H14" s="19"/>
      <c r="I14" s="32"/>
      <c r="J14" s="20" t="s">
        <v>9</v>
      </c>
      <c r="K14" s="18" t="s">
        <v>181</v>
      </c>
      <c r="L14" s="19" t="s">
        <v>126</v>
      </c>
      <c r="M14" s="32"/>
      <c r="N14" s="20" t="s">
        <v>9</v>
      </c>
      <c r="O14" s="18" t="s">
        <v>42</v>
      </c>
      <c r="P14" s="19"/>
      <c r="Q14" s="32"/>
      <c r="R14" s="20" t="s">
        <v>9</v>
      </c>
      <c r="S14" s="18" t="s">
        <v>42</v>
      </c>
      <c r="T14" s="19"/>
      <c r="U14" s="32"/>
    </row>
    <row r="15" spans="1:21" ht="14.25" customHeight="1" thickBot="1">
      <c r="A15" s="21" t="s">
        <v>9</v>
      </c>
      <c r="B15" s="22" t="s">
        <v>9</v>
      </c>
      <c r="C15" s="23" t="s">
        <v>42</v>
      </c>
      <c r="D15" s="24"/>
      <c r="E15" s="33"/>
      <c r="F15" s="25" t="s">
        <v>9</v>
      </c>
      <c r="G15" s="26" t="s">
        <v>42</v>
      </c>
      <c r="H15" s="24"/>
      <c r="I15" s="33"/>
      <c r="J15" s="25" t="s">
        <v>9</v>
      </c>
      <c r="K15" s="26" t="s">
        <v>182</v>
      </c>
      <c r="L15" s="24" t="s">
        <v>29</v>
      </c>
      <c r="M15" s="33"/>
      <c r="N15" s="25" t="s">
        <v>9</v>
      </c>
      <c r="O15" s="26" t="s">
        <v>42</v>
      </c>
      <c r="P15" s="24"/>
      <c r="Q15" s="33"/>
      <c r="R15" s="25" t="s">
        <v>9</v>
      </c>
      <c r="S15" s="26" t="s">
        <v>42</v>
      </c>
      <c r="T15" s="24"/>
      <c r="U15" s="33"/>
    </row>
    <row r="16" spans="1:21" ht="14.25" customHeight="1" thickTop="1">
      <c r="A16" s="16" t="s">
        <v>9</v>
      </c>
      <c r="B16" s="17" t="s">
        <v>65</v>
      </c>
      <c r="C16" s="13" t="s">
        <v>183</v>
      </c>
      <c r="D16" s="14">
        <v>42</v>
      </c>
      <c r="E16" s="31">
        <f t="shared" si="0"/>
        <v>11.351351351351351</v>
      </c>
      <c r="F16" s="20" t="s">
        <v>184</v>
      </c>
      <c r="G16" s="13" t="s">
        <v>111</v>
      </c>
      <c r="H16" s="14">
        <v>1</v>
      </c>
      <c r="I16" s="31">
        <f t="shared" si="1"/>
        <v>0.27027027027027023</v>
      </c>
      <c r="J16" s="20" t="s">
        <v>105</v>
      </c>
      <c r="K16" s="13" t="s">
        <v>185</v>
      </c>
      <c r="L16" s="14" t="s">
        <v>186</v>
      </c>
      <c r="M16" s="31">
        <v>40</v>
      </c>
      <c r="N16" s="20" t="s">
        <v>105</v>
      </c>
      <c r="O16" s="13" t="s">
        <v>54</v>
      </c>
      <c r="P16" s="14">
        <v>180</v>
      </c>
      <c r="Q16" s="31">
        <f t="shared" si="2"/>
        <v>48.648648648648646</v>
      </c>
      <c r="R16" s="20" t="s">
        <v>114</v>
      </c>
      <c r="S16" s="13" t="s">
        <v>187</v>
      </c>
      <c r="T16" s="14" t="s">
        <v>49</v>
      </c>
      <c r="U16" s="31">
        <f>36/3.7</f>
        <v>9.7297297297297298</v>
      </c>
    </row>
    <row r="17" spans="1:21" ht="14.25" customHeight="1">
      <c r="A17" s="16" t="s">
        <v>57</v>
      </c>
      <c r="B17" s="17" t="s">
        <v>122</v>
      </c>
      <c r="C17" s="18" t="s">
        <v>27</v>
      </c>
      <c r="D17" s="19">
        <v>2</v>
      </c>
      <c r="E17" s="32">
        <f t="shared" si="0"/>
        <v>0.54054054054054046</v>
      </c>
      <c r="F17" s="20" t="s">
        <v>12</v>
      </c>
      <c r="G17" s="18" t="s">
        <v>106</v>
      </c>
      <c r="H17" s="19">
        <v>18</v>
      </c>
      <c r="I17" s="32">
        <f t="shared" si="1"/>
        <v>4.8648648648648649</v>
      </c>
      <c r="J17" s="20" t="s">
        <v>109</v>
      </c>
      <c r="K17" s="18" t="s">
        <v>188</v>
      </c>
      <c r="L17" s="19"/>
      <c r="M17" s="32"/>
      <c r="N17" s="20" t="s">
        <v>108</v>
      </c>
      <c r="O17" s="18" t="s">
        <v>59</v>
      </c>
      <c r="P17" s="19">
        <v>12</v>
      </c>
      <c r="Q17" s="32">
        <f t="shared" si="2"/>
        <v>3.243243243243243</v>
      </c>
      <c r="R17" s="20" t="s">
        <v>117</v>
      </c>
      <c r="S17" s="18" t="s">
        <v>120</v>
      </c>
      <c r="T17" s="19">
        <v>300</v>
      </c>
      <c r="U17" s="32">
        <f t="shared" si="3"/>
        <v>81.081081081081081</v>
      </c>
    </row>
    <row r="18" spans="1:21" ht="14.25" customHeight="1">
      <c r="A18" s="16" t="s">
        <v>9</v>
      </c>
      <c r="B18" s="17" t="s">
        <v>189</v>
      </c>
      <c r="C18" s="18" t="s">
        <v>41</v>
      </c>
      <c r="D18" s="19" t="s">
        <v>29</v>
      </c>
      <c r="E18" s="32"/>
      <c r="F18" s="20" t="s">
        <v>143</v>
      </c>
      <c r="G18" s="18" t="s">
        <v>190</v>
      </c>
      <c r="H18" s="19" t="s">
        <v>191</v>
      </c>
      <c r="I18" s="32">
        <f>0.5*150/3.7</f>
        <v>20.27027027027027</v>
      </c>
      <c r="J18" s="20" t="s">
        <v>40</v>
      </c>
      <c r="K18" s="18" t="s">
        <v>42</v>
      </c>
      <c r="L18" s="19"/>
      <c r="M18" s="32"/>
      <c r="N18" s="20" t="s">
        <v>64</v>
      </c>
      <c r="O18" s="18" t="s">
        <v>70</v>
      </c>
      <c r="P18" s="19">
        <v>6</v>
      </c>
      <c r="Q18" s="32">
        <f t="shared" si="2"/>
        <v>1.6216216216216215</v>
      </c>
      <c r="R18" s="20" t="s">
        <v>62</v>
      </c>
      <c r="S18" s="18" t="s">
        <v>118</v>
      </c>
      <c r="T18" s="19">
        <v>12</v>
      </c>
      <c r="U18" s="32">
        <f t="shared" si="3"/>
        <v>3.243243243243243</v>
      </c>
    </row>
    <row r="19" spans="1:21" ht="14.25" customHeight="1">
      <c r="A19" s="16" t="s">
        <v>9</v>
      </c>
      <c r="B19" s="17" t="s">
        <v>131</v>
      </c>
      <c r="C19" s="18" t="s">
        <v>42</v>
      </c>
      <c r="D19" s="19"/>
      <c r="E19" s="32"/>
      <c r="F19" s="20" t="s">
        <v>192</v>
      </c>
      <c r="G19" s="18" t="s">
        <v>84</v>
      </c>
      <c r="H19" s="19">
        <v>150</v>
      </c>
      <c r="I19" s="32">
        <f t="shared" si="1"/>
        <v>40.54054054054054</v>
      </c>
      <c r="J19" s="20" t="s">
        <v>193</v>
      </c>
      <c r="K19" s="18" t="s">
        <v>42</v>
      </c>
      <c r="L19" s="19"/>
      <c r="M19" s="32"/>
      <c r="N19" s="20" t="s">
        <v>69</v>
      </c>
      <c r="O19" s="18" t="s">
        <v>194</v>
      </c>
      <c r="P19" s="19" t="s">
        <v>74</v>
      </c>
      <c r="Q19" s="32"/>
      <c r="R19" s="20" t="s">
        <v>67</v>
      </c>
      <c r="S19" s="18" t="s">
        <v>44</v>
      </c>
      <c r="T19" s="19" t="s">
        <v>45</v>
      </c>
      <c r="U19" s="32">
        <f>12/3.7</f>
        <v>3.243243243243243</v>
      </c>
    </row>
    <row r="20" spans="1:21" ht="14.25" customHeight="1">
      <c r="A20" s="16" t="s">
        <v>9</v>
      </c>
      <c r="B20" s="17" t="s">
        <v>9</v>
      </c>
      <c r="C20" s="18" t="s">
        <v>42</v>
      </c>
      <c r="D20" s="19"/>
      <c r="E20" s="32"/>
      <c r="F20" s="20" t="s">
        <v>195</v>
      </c>
      <c r="G20" s="18" t="s">
        <v>25</v>
      </c>
      <c r="H20" s="19">
        <v>40</v>
      </c>
      <c r="I20" s="32">
        <f t="shared" si="1"/>
        <v>10.810810810810811</v>
      </c>
      <c r="J20" s="20" t="s">
        <v>9</v>
      </c>
      <c r="K20" s="18" t="s">
        <v>42</v>
      </c>
      <c r="L20" s="19"/>
      <c r="M20" s="32"/>
      <c r="N20" s="20" t="s">
        <v>9</v>
      </c>
      <c r="O20" s="18" t="s">
        <v>42</v>
      </c>
      <c r="P20" s="19"/>
      <c r="Q20" s="32"/>
      <c r="R20" s="20" t="s">
        <v>9</v>
      </c>
      <c r="S20" s="18" t="s">
        <v>33</v>
      </c>
      <c r="T20" s="19">
        <v>20</v>
      </c>
      <c r="U20" s="32">
        <f t="shared" si="3"/>
        <v>5.4054054054054053</v>
      </c>
    </row>
    <row r="21" spans="1:21" ht="14.25" customHeight="1">
      <c r="A21" s="16" t="s">
        <v>9</v>
      </c>
      <c r="B21" s="17" t="s">
        <v>9</v>
      </c>
      <c r="C21" s="18" t="s">
        <v>42</v>
      </c>
      <c r="D21" s="19"/>
      <c r="E21" s="32"/>
      <c r="F21" s="20" t="s">
        <v>9</v>
      </c>
      <c r="G21" s="18" t="s">
        <v>33</v>
      </c>
      <c r="H21" s="19">
        <v>10</v>
      </c>
      <c r="I21" s="32">
        <f t="shared" si="1"/>
        <v>2.7027027027027026</v>
      </c>
      <c r="J21" s="20" t="s">
        <v>9</v>
      </c>
      <c r="K21" s="18" t="s">
        <v>42</v>
      </c>
      <c r="L21" s="19"/>
      <c r="M21" s="32"/>
      <c r="N21" s="20" t="s">
        <v>9</v>
      </c>
      <c r="O21" s="18" t="s">
        <v>42</v>
      </c>
      <c r="P21" s="19"/>
      <c r="Q21" s="32"/>
      <c r="R21" s="20" t="s">
        <v>9</v>
      </c>
      <c r="S21" s="18" t="s">
        <v>27</v>
      </c>
      <c r="T21" s="19">
        <v>2</v>
      </c>
      <c r="U21" s="32">
        <f t="shared" si="3"/>
        <v>0.54054054054054046</v>
      </c>
    </row>
    <row r="22" spans="1:21" ht="14.25" customHeight="1">
      <c r="A22" s="16" t="s">
        <v>23</v>
      </c>
      <c r="B22" s="17" t="s">
        <v>9</v>
      </c>
      <c r="C22" s="18" t="s">
        <v>42</v>
      </c>
      <c r="D22" s="19"/>
      <c r="E22" s="32"/>
      <c r="F22" s="20" t="s">
        <v>9</v>
      </c>
      <c r="G22" s="18" t="s">
        <v>196</v>
      </c>
      <c r="H22" s="19" t="s">
        <v>139</v>
      </c>
      <c r="I22" s="32"/>
      <c r="J22" s="20" t="s">
        <v>9</v>
      </c>
      <c r="K22" s="18" t="s">
        <v>42</v>
      </c>
      <c r="L22" s="19"/>
      <c r="M22" s="32"/>
      <c r="N22" s="20" t="s">
        <v>9</v>
      </c>
      <c r="O22" s="18" t="s">
        <v>42</v>
      </c>
      <c r="P22" s="19"/>
      <c r="Q22" s="32"/>
      <c r="R22" s="20" t="s">
        <v>9</v>
      </c>
      <c r="S22" s="18" t="s">
        <v>42</v>
      </c>
      <c r="T22" s="19"/>
      <c r="U22" s="32"/>
    </row>
    <row r="23" spans="1:21" ht="14.25" customHeight="1" thickBot="1">
      <c r="A23" s="21" t="s">
        <v>9</v>
      </c>
      <c r="B23" s="22" t="s">
        <v>9</v>
      </c>
      <c r="C23" s="23" t="s">
        <v>42</v>
      </c>
      <c r="D23" s="24"/>
      <c r="E23" s="33"/>
      <c r="F23" s="25" t="s">
        <v>9</v>
      </c>
      <c r="G23" s="26" t="s">
        <v>197</v>
      </c>
      <c r="H23" s="24" t="s">
        <v>139</v>
      </c>
      <c r="I23" s="33"/>
      <c r="J23" s="25" t="s">
        <v>9</v>
      </c>
      <c r="K23" s="26" t="s">
        <v>42</v>
      </c>
      <c r="L23" s="24"/>
      <c r="M23" s="33"/>
      <c r="N23" s="25" t="s">
        <v>9</v>
      </c>
      <c r="O23" s="26" t="s">
        <v>42</v>
      </c>
      <c r="P23" s="24"/>
      <c r="Q23" s="33"/>
      <c r="R23" s="25" t="s">
        <v>9</v>
      </c>
      <c r="S23" s="26" t="s">
        <v>42</v>
      </c>
      <c r="T23" s="24"/>
      <c r="U23" s="33"/>
    </row>
    <row r="24" spans="1:21" ht="14.25" customHeight="1" thickTop="1">
      <c r="A24" s="16" t="s">
        <v>9</v>
      </c>
      <c r="B24" s="17" t="s">
        <v>72</v>
      </c>
      <c r="C24" s="13" t="s">
        <v>586</v>
      </c>
      <c r="D24" s="14">
        <v>190</v>
      </c>
      <c r="E24" s="31">
        <f t="shared" si="0"/>
        <v>51.351351351351347</v>
      </c>
      <c r="F24" s="20" t="s">
        <v>73</v>
      </c>
      <c r="G24" s="13" t="s">
        <v>585</v>
      </c>
      <c r="H24" s="14">
        <v>170</v>
      </c>
      <c r="I24" s="31">
        <f t="shared" si="1"/>
        <v>45.945945945945944</v>
      </c>
      <c r="J24" s="20" t="s">
        <v>73</v>
      </c>
      <c r="K24" s="13" t="s">
        <v>585</v>
      </c>
      <c r="L24" s="14">
        <v>170</v>
      </c>
      <c r="M24" s="31">
        <f t="shared" si="4"/>
        <v>45.945945945945944</v>
      </c>
      <c r="N24" s="20" t="s">
        <v>73</v>
      </c>
      <c r="O24" s="13" t="s">
        <v>585</v>
      </c>
      <c r="P24" s="14">
        <v>170</v>
      </c>
      <c r="Q24" s="31">
        <f t="shared" si="2"/>
        <v>45.945945945945944</v>
      </c>
      <c r="R24" s="20" t="s">
        <v>73</v>
      </c>
      <c r="S24" s="13" t="s">
        <v>585</v>
      </c>
      <c r="T24" s="14">
        <v>170</v>
      </c>
      <c r="U24" s="31">
        <f t="shared" si="3"/>
        <v>45.945945945945944</v>
      </c>
    </row>
    <row r="25" spans="1:21" ht="14.25" customHeight="1">
      <c r="A25" s="16" t="s">
        <v>75</v>
      </c>
      <c r="B25" s="17" t="s">
        <v>76</v>
      </c>
      <c r="C25" s="18" t="s">
        <v>77</v>
      </c>
      <c r="D25" s="19">
        <v>2</v>
      </c>
      <c r="E25" s="32">
        <f t="shared" si="0"/>
        <v>0.54054054054054046</v>
      </c>
      <c r="F25" s="20" t="s">
        <v>78</v>
      </c>
      <c r="G25" s="18" t="s">
        <v>77</v>
      </c>
      <c r="H25" s="19">
        <v>2</v>
      </c>
      <c r="I25" s="32">
        <f t="shared" si="1"/>
        <v>0.54054054054054046</v>
      </c>
      <c r="J25" s="20" t="s">
        <v>78</v>
      </c>
      <c r="K25" s="18" t="s">
        <v>77</v>
      </c>
      <c r="L25" s="19">
        <v>2</v>
      </c>
      <c r="M25" s="32">
        <f t="shared" si="4"/>
        <v>0.54054054054054046</v>
      </c>
      <c r="N25" s="20" t="s">
        <v>78</v>
      </c>
      <c r="O25" s="18" t="s">
        <v>77</v>
      </c>
      <c r="P25" s="19">
        <v>2</v>
      </c>
      <c r="Q25" s="32">
        <f t="shared" si="2"/>
        <v>0.54054054054054046</v>
      </c>
      <c r="R25" s="20" t="s">
        <v>78</v>
      </c>
      <c r="S25" s="18" t="s">
        <v>77</v>
      </c>
      <c r="T25" s="19">
        <v>2</v>
      </c>
      <c r="U25" s="32">
        <f t="shared" si="3"/>
        <v>0.54054054054054046</v>
      </c>
    </row>
    <row r="26" spans="1:21" ht="14.25" customHeight="1">
      <c r="A26" s="16" t="s">
        <v>23</v>
      </c>
      <c r="B26" s="17" t="s">
        <v>79</v>
      </c>
      <c r="C26" s="18" t="s">
        <v>42</v>
      </c>
      <c r="D26" s="19"/>
      <c r="E26" s="32"/>
      <c r="F26" s="20" t="s">
        <v>587</v>
      </c>
      <c r="G26" s="18" t="s">
        <v>42</v>
      </c>
      <c r="H26" s="19"/>
      <c r="I26" s="32"/>
      <c r="J26" s="20" t="s">
        <v>587</v>
      </c>
      <c r="K26" s="18" t="s">
        <v>42</v>
      </c>
      <c r="L26" s="19"/>
      <c r="M26" s="32"/>
      <c r="N26" s="20" t="s">
        <v>587</v>
      </c>
      <c r="O26" s="18" t="s">
        <v>42</v>
      </c>
      <c r="P26" s="19"/>
      <c r="Q26" s="32"/>
      <c r="R26" s="20" t="s">
        <v>587</v>
      </c>
      <c r="S26" s="18" t="s">
        <v>42</v>
      </c>
      <c r="T26" s="19"/>
      <c r="U26" s="32"/>
    </row>
    <row r="27" spans="1:21" ht="14.25" customHeight="1" thickBot="1">
      <c r="A27" s="21" t="s">
        <v>9</v>
      </c>
      <c r="B27" s="22" t="s">
        <v>81</v>
      </c>
      <c r="C27" s="23" t="s">
        <v>42</v>
      </c>
      <c r="D27" s="24"/>
      <c r="E27" s="33"/>
      <c r="F27" s="25" t="s">
        <v>588</v>
      </c>
      <c r="G27" s="26" t="s">
        <v>42</v>
      </c>
      <c r="H27" s="24"/>
      <c r="I27" s="33"/>
      <c r="J27" s="25" t="s">
        <v>588</v>
      </c>
      <c r="K27" s="26" t="s">
        <v>42</v>
      </c>
      <c r="L27" s="24"/>
      <c r="M27" s="33"/>
      <c r="N27" s="25" t="s">
        <v>588</v>
      </c>
      <c r="O27" s="26" t="s">
        <v>42</v>
      </c>
      <c r="P27" s="24"/>
      <c r="Q27" s="33"/>
      <c r="R27" s="25" t="s">
        <v>588</v>
      </c>
      <c r="S27" s="26" t="s">
        <v>42</v>
      </c>
      <c r="T27" s="24"/>
      <c r="U27" s="33"/>
    </row>
    <row r="28" spans="1:21" ht="14.25" customHeight="1" thickTop="1">
      <c r="A28" s="16" t="s">
        <v>9</v>
      </c>
      <c r="B28" s="17" t="s">
        <v>198</v>
      </c>
      <c r="C28" s="13" t="s">
        <v>15</v>
      </c>
      <c r="D28" s="14">
        <v>24</v>
      </c>
      <c r="E28" s="31">
        <f t="shared" si="0"/>
        <v>6.486486486486486</v>
      </c>
      <c r="F28" s="20" t="s">
        <v>34</v>
      </c>
      <c r="G28" s="13" t="s">
        <v>53</v>
      </c>
      <c r="H28" s="14">
        <v>15</v>
      </c>
      <c r="I28" s="31">
        <f t="shared" si="1"/>
        <v>4.0540540540540535</v>
      </c>
      <c r="J28" s="20" t="s">
        <v>85</v>
      </c>
      <c r="K28" s="13" t="s">
        <v>125</v>
      </c>
      <c r="L28" s="14" t="s">
        <v>87</v>
      </c>
      <c r="M28" s="31">
        <f>15*4/3.7</f>
        <v>16.216216216216214</v>
      </c>
      <c r="N28" s="20" t="s">
        <v>199</v>
      </c>
      <c r="O28" s="13" t="s">
        <v>200</v>
      </c>
      <c r="P28" s="14">
        <v>40</v>
      </c>
      <c r="Q28" s="31">
        <f t="shared" si="2"/>
        <v>10.810810810810811</v>
      </c>
      <c r="R28" s="20" t="s">
        <v>129</v>
      </c>
      <c r="S28" s="13" t="s">
        <v>201</v>
      </c>
      <c r="T28" s="14">
        <v>5</v>
      </c>
      <c r="U28" s="31">
        <f t="shared" si="3"/>
        <v>1.3513513513513513</v>
      </c>
    </row>
    <row r="29" spans="1:21" ht="14.25" customHeight="1">
      <c r="A29" s="16" t="s">
        <v>47</v>
      </c>
      <c r="B29" s="17" t="s">
        <v>202</v>
      </c>
      <c r="C29" s="18" t="s">
        <v>84</v>
      </c>
      <c r="D29" s="19">
        <v>100</v>
      </c>
      <c r="E29" s="32">
        <f t="shared" si="0"/>
        <v>27.027027027027025</v>
      </c>
      <c r="F29" s="20" t="s">
        <v>66</v>
      </c>
      <c r="G29" s="18" t="s">
        <v>33</v>
      </c>
      <c r="H29" s="19">
        <v>12</v>
      </c>
      <c r="I29" s="32">
        <f t="shared" si="1"/>
        <v>3.243243243243243</v>
      </c>
      <c r="J29" s="20" t="s">
        <v>30</v>
      </c>
      <c r="K29" s="18" t="s">
        <v>59</v>
      </c>
      <c r="L29" s="19">
        <v>24</v>
      </c>
      <c r="M29" s="32">
        <f t="shared" si="4"/>
        <v>6.486486486486486</v>
      </c>
      <c r="N29" s="20" t="s">
        <v>203</v>
      </c>
      <c r="O29" s="18" t="s">
        <v>86</v>
      </c>
      <c r="P29" s="19">
        <v>60</v>
      </c>
      <c r="Q29" s="32">
        <f t="shared" si="2"/>
        <v>16.216216216216214</v>
      </c>
      <c r="R29" s="20" t="s">
        <v>63</v>
      </c>
      <c r="S29" s="18" t="s">
        <v>130</v>
      </c>
      <c r="T29" s="19" t="s">
        <v>93</v>
      </c>
      <c r="U29" s="32">
        <f>30/3.7</f>
        <v>8.108108108108107</v>
      </c>
    </row>
    <row r="30" spans="1:21" ht="14.25" customHeight="1">
      <c r="A30" s="16" t="s">
        <v>9</v>
      </c>
      <c r="B30" s="17" t="s">
        <v>40</v>
      </c>
      <c r="C30" s="18" t="s">
        <v>27</v>
      </c>
      <c r="D30" s="19">
        <v>3</v>
      </c>
      <c r="E30" s="32">
        <f t="shared" si="0"/>
        <v>0.81081081081081074</v>
      </c>
      <c r="F30" s="20" t="s">
        <v>43</v>
      </c>
      <c r="G30" s="18" t="s">
        <v>38</v>
      </c>
      <c r="H30" s="19" t="s">
        <v>22</v>
      </c>
      <c r="I30" s="32">
        <f>1.7*8/3.7</f>
        <v>3.6756756756756754</v>
      </c>
      <c r="J30" s="20" t="s">
        <v>69</v>
      </c>
      <c r="K30" s="18" t="s">
        <v>20</v>
      </c>
      <c r="L30" s="19">
        <v>35</v>
      </c>
      <c r="M30" s="32">
        <f t="shared" si="4"/>
        <v>9.4594594594594597</v>
      </c>
      <c r="N30" s="20" t="s">
        <v>204</v>
      </c>
      <c r="O30" s="18" t="s">
        <v>61</v>
      </c>
      <c r="P30" s="19">
        <v>30</v>
      </c>
      <c r="Q30" s="32">
        <f t="shared" si="2"/>
        <v>8.108108108108107</v>
      </c>
      <c r="R30" s="20" t="s">
        <v>205</v>
      </c>
      <c r="S30" s="18" t="s">
        <v>206</v>
      </c>
      <c r="T30" s="19">
        <v>25</v>
      </c>
      <c r="U30" s="32">
        <f t="shared" si="3"/>
        <v>6.7567567567567561</v>
      </c>
    </row>
    <row r="31" spans="1:21" ht="14.25" customHeight="1">
      <c r="A31" s="16" t="s">
        <v>9</v>
      </c>
      <c r="B31" s="17" t="s">
        <v>47</v>
      </c>
      <c r="C31" s="18" t="s">
        <v>42</v>
      </c>
      <c r="D31" s="19"/>
      <c r="E31" s="32"/>
      <c r="F31" s="20" t="s">
        <v>47</v>
      </c>
      <c r="G31" s="18" t="s">
        <v>44</v>
      </c>
      <c r="H31" s="19" t="s">
        <v>207</v>
      </c>
      <c r="I31" s="32">
        <f>9/3.7</f>
        <v>2.4324324324324325</v>
      </c>
      <c r="J31" s="20" t="s">
        <v>58</v>
      </c>
      <c r="K31" s="18" t="s">
        <v>89</v>
      </c>
      <c r="L31" s="19">
        <v>15</v>
      </c>
      <c r="M31" s="32">
        <f t="shared" si="4"/>
        <v>4.0540540540540535</v>
      </c>
      <c r="N31" s="20" t="s">
        <v>47</v>
      </c>
      <c r="O31" s="18" t="s">
        <v>52</v>
      </c>
      <c r="P31" s="19" t="s">
        <v>29</v>
      </c>
      <c r="Q31" s="32"/>
      <c r="R31" s="20" t="s">
        <v>208</v>
      </c>
      <c r="S31" s="18" t="s">
        <v>92</v>
      </c>
      <c r="T31" s="19" t="s">
        <v>93</v>
      </c>
      <c r="U31" s="32">
        <f>50/3.7</f>
        <v>13.513513513513512</v>
      </c>
    </row>
    <row r="32" spans="1:21" ht="14.25" customHeight="1">
      <c r="A32" s="16" t="s">
        <v>9</v>
      </c>
      <c r="B32" s="17" t="s">
        <v>9</v>
      </c>
      <c r="C32" s="18" t="s">
        <v>42</v>
      </c>
      <c r="D32" s="19"/>
      <c r="E32" s="32"/>
      <c r="F32" s="20" t="s">
        <v>9</v>
      </c>
      <c r="G32" s="18" t="s">
        <v>209</v>
      </c>
      <c r="H32" s="19">
        <v>50</v>
      </c>
      <c r="I32" s="32">
        <f t="shared" si="1"/>
        <v>13.513513513513512</v>
      </c>
      <c r="J32" s="20" t="s">
        <v>47</v>
      </c>
      <c r="K32" s="18" t="s">
        <v>42</v>
      </c>
      <c r="L32" s="19"/>
      <c r="M32" s="32"/>
      <c r="N32" s="20" t="s">
        <v>9</v>
      </c>
      <c r="O32" s="18" t="s">
        <v>42</v>
      </c>
      <c r="P32" s="19"/>
      <c r="Q32" s="32"/>
      <c r="R32" s="20" t="s">
        <v>47</v>
      </c>
      <c r="S32" s="18" t="s">
        <v>42</v>
      </c>
      <c r="T32" s="19"/>
      <c r="U32" s="32"/>
    </row>
    <row r="33" spans="1:21" ht="14.25" customHeight="1">
      <c r="A33" s="16" t="s">
        <v>9</v>
      </c>
      <c r="B33" s="17" t="s">
        <v>9</v>
      </c>
      <c r="C33" s="18" t="s">
        <v>42</v>
      </c>
      <c r="D33" s="19"/>
      <c r="E33" s="32"/>
      <c r="F33" s="20" t="s">
        <v>9</v>
      </c>
      <c r="G33" s="18" t="s">
        <v>59</v>
      </c>
      <c r="H33" s="19">
        <v>12</v>
      </c>
      <c r="I33" s="32">
        <f t="shared" si="1"/>
        <v>3.243243243243243</v>
      </c>
      <c r="J33" s="20" t="s">
        <v>9</v>
      </c>
      <c r="K33" s="18" t="s">
        <v>42</v>
      </c>
      <c r="L33" s="19"/>
      <c r="M33" s="32"/>
      <c r="N33" s="20" t="s">
        <v>9</v>
      </c>
      <c r="O33" s="18" t="s">
        <v>42</v>
      </c>
      <c r="P33" s="19"/>
      <c r="Q33" s="32"/>
      <c r="R33" s="20" t="s">
        <v>9</v>
      </c>
      <c r="S33" s="18" t="s">
        <v>42</v>
      </c>
      <c r="T33" s="19"/>
      <c r="U33" s="32"/>
    </row>
    <row r="34" spans="1:21" ht="14.25" customHeight="1">
      <c r="A34" s="16" t="s">
        <v>9</v>
      </c>
      <c r="B34" s="17" t="s">
        <v>9</v>
      </c>
      <c r="C34" s="18" t="s">
        <v>42</v>
      </c>
      <c r="D34" s="19"/>
      <c r="E34" s="32"/>
      <c r="F34" s="20" t="s">
        <v>9</v>
      </c>
      <c r="G34" s="18" t="s">
        <v>52</v>
      </c>
      <c r="H34" s="19" t="s">
        <v>29</v>
      </c>
      <c r="I34" s="32"/>
      <c r="J34" s="20" t="s">
        <v>9</v>
      </c>
      <c r="K34" s="18" t="s">
        <v>42</v>
      </c>
      <c r="L34" s="19"/>
      <c r="M34" s="32"/>
      <c r="N34" s="20" t="s">
        <v>9</v>
      </c>
      <c r="O34" s="18" t="s">
        <v>42</v>
      </c>
      <c r="P34" s="19"/>
      <c r="Q34" s="32"/>
      <c r="R34" s="20" t="s">
        <v>9</v>
      </c>
      <c r="S34" s="18" t="s">
        <v>42</v>
      </c>
      <c r="T34" s="19"/>
      <c r="U34" s="32"/>
    </row>
    <row r="35" spans="1:21" ht="14.25" customHeight="1">
      <c r="A35" s="16" t="s">
        <v>9</v>
      </c>
      <c r="B35" s="17" t="s">
        <v>9</v>
      </c>
      <c r="C35" s="18" t="s">
        <v>42</v>
      </c>
      <c r="D35" s="19"/>
      <c r="E35" s="32"/>
      <c r="F35" s="20" t="s">
        <v>9</v>
      </c>
      <c r="G35" s="18" t="s">
        <v>42</v>
      </c>
      <c r="H35" s="19"/>
      <c r="I35" s="32"/>
      <c r="J35" s="20" t="s">
        <v>9</v>
      </c>
      <c r="K35" s="18" t="s">
        <v>42</v>
      </c>
      <c r="L35" s="19"/>
      <c r="M35" s="32"/>
      <c r="N35" s="20" t="s">
        <v>9</v>
      </c>
      <c r="O35" s="18" t="s">
        <v>42</v>
      </c>
      <c r="P35" s="19"/>
      <c r="Q35" s="32"/>
      <c r="R35" s="20" t="s">
        <v>9</v>
      </c>
      <c r="S35" s="18" t="s">
        <v>42</v>
      </c>
      <c r="T35" s="19"/>
      <c r="U35" s="32"/>
    </row>
    <row r="36" spans="1:21" ht="14.25" customHeight="1" thickBot="1">
      <c r="A36" s="21" t="s">
        <v>9</v>
      </c>
      <c r="B36" s="22" t="s">
        <v>9</v>
      </c>
      <c r="C36" s="23" t="s">
        <v>133</v>
      </c>
      <c r="D36" s="24">
        <v>1.2</v>
      </c>
      <c r="E36" s="33"/>
      <c r="F36" s="25" t="s">
        <v>9</v>
      </c>
      <c r="G36" s="26" t="s">
        <v>42</v>
      </c>
      <c r="H36" s="24"/>
      <c r="I36" s="33"/>
      <c r="J36" s="25" t="s">
        <v>9</v>
      </c>
      <c r="K36" s="26" t="s">
        <v>210</v>
      </c>
      <c r="L36" s="24" t="s">
        <v>211</v>
      </c>
      <c r="M36" s="33"/>
      <c r="N36" s="25" t="s">
        <v>9</v>
      </c>
      <c r="O36" s="26" t="s">
        <v>147</v>
      </c>
      <c r="P36" s="24">
        <v>15</v>
      </c>
      <c r="Q36" s="33">
        <f t="shared" si="2"/>
        <v>4.0540540540540535</v>
      </c>
      <c r="R36" s="25" t="s">
        <v>9</v>
      </c>
      <c r="S36" s="26" t="s">
        <v>42</v>
      </c>
      <c r="T36" s="24"/>
      <c r="U36" s="33"/>
    </row>
    <row r="37" spans="1:21" ht="14.25" customHeight="1" thickTop="1" thickBot="1">
      <c r="A37" s="150" t="s">
        <v>95</v>
      </c>
      <c r="B37" s="151"/>
      <c r="C37" s="27" t="s">
        <v>42</v>
      </c>
      <c r="D37" s="28"/>
      <c r="E37" s="34"/>
      <c r="F37" s="29" t="s">
        <v>9</v>
      </c>
      <c r="G37" s="30" t="s">
        <v>42</v>
      </c>
      <c r="H37" s="28"/>
      <c r="I37" s="34"/>
      <c r="J37" s="29" t="s">
        <v>9</v>
      </c>
      <c r="K37" s="30" t="s">
        <v>96</v>
      </c>
      <c r="L37" s="28" t="s">
        <v>97</v>
      </c>
      <c r="M37" s="34"/>
      <c r="N37" s="29" t="s">
        <v>9</v>
      </c>
      <c r="O37" s="30" t="s">
        <v>94</v>
      </c>
      <c r="P37" s="28" t="s">
        <v>98</v>
      </c>
      <c r="Q37" s="34"/>
      <c r="R37" s="29" t="s">
        <v>9</v>
      </c>
      <c r="S37" s="30" t="s">
        <v>96</v>
      </c>
      <c r="T37" s="28" t="s">
        <v>97</v>
      </c>
      <c r="U37" s="34"/>
    </row>
    <row r="38" spans="1:21" ht="14.25" customHeight="1" thickTop="1">
      <c r="A38" s="11" t="s">
        <v>99</v>
      </c>
      <c r="B38" s="143" t="s">
        <v>101</v>
      </c>
      <c r="C38" s="144"/>
      <c r="D38" s="144"/>
      <c r="E38" s="145"/>
      <c r="F38" s="143" t="s">
        <v>101</v>
      </c>
      <c r="G38" s="144"/>
      <c r="H38" s="144"/>
      <c r="I38" s="145"/>
      <c r="J38" s="143" t="s">
        <v>101</v>
      </c>
      <c r="K38" s="144"/>
      <c r="L38" s="144"/>
      <c r="M38" s="145"/>
      <c r="N38" s="143" t="s">
        <v>101</v>
      </c>
      <c r="O38" s="144"/>
      <c r="P38" s="144"/>
      <c r="Q38" s="145"/>
      <c r="R38" s="143" t="s">
        <v>101</v>
      </c>
      <c r="S38" s="144"/>
      <c r="T38" s="144"/>
      <c r="U38" s="145"/>
    </row>
    <row r="39" spans="1:21" ht="14.25" customHeight="1" thickBot="1">
      <c r="A39" s="21" t="s">
        <v>100</v>
      </c>
      <c r="B39" s="140" t="s">
        <v>212</v>
      </c>
      <c r="C39" s="141"/>
      <c r="D39" s="141"/>
      <c r="E39" s="142"/>
      <c r="F39" s="140" t="s">
        <v>213</v>
      </c>
      <c r="G39" s="141"/>
      <c r="H39" s="141"/>
      <c r="I39" s="142"/>
      <c r="J39" s="140" t="s">
        <v>214</v>
      </c>
      <c r="K39" s="141"/>
      <c r="L39" s="141"/>
      <c r="M39" s="142"/>
      <c r="N39" s="140" t="s">
        <v>215</v>
      </c>
      <c r="O39" s="141"/>
      <c r="P39" s="141"/>
      <c r="Q39" s="142"/>
      <c r="R39" s="140" t="s">
        <v>216</v>
      </c>
      <c r="S39" s="141"/>
      <c r="T39" s="141"/>
      <c r="U39" s="142"/>
    </row>
    <row r="40" spans="1:21" ht="18" customHeight="1" thickTop="1">
      <c r="A40" s="146" t="s">
        <v>103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</row>
    <row r="41" spans="1:21" ht="19.95" customHeight="1">
      <c r="A41" s="123" t="s">
        <v>148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</row>
    <row r="42" spans="1:21" ht="19.95" customHeight="1" thickBot="1">
      <c r="A42" s="64" t="s">
        <v>149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5" t="s">
        <v>0</v>
      </c>
      <c r="P42" s="125"/>
      <c r="Q42" s="125"/>
      <c r="R42" s="125"/>
      <c r="S42" s="125"/>
      <c r="T42" s="125"/>
      <c r="U42" s="125"/>
    </row>
    <row r="43" spans="1:21" ht="16.05" customHeight="1" thickTop="1">
      <c r="A43" s="126" t="s">
        <v>1</v>
      </c>
      <c r="B43" s="128" t="s">
        <v>150</v>
      </c>
      <c r="C43" s="128"/>
      <c r="D43" s="128"/>
      <c r="E43" s="128"/>
      <c r="F43" s="129" t="s">
        <v>151</v>
      </c>
      <c r="G43" s="128"/>
      <c r="H43" s="128"/>
      <c r="I43" s="128"/>
      <c r="J43" s="129" t="s">
        <v>152</v>
      </c>
      <c r="K43" s="128"/>
      <c r="L43" s="128"/>
      <c r="M43" s="128"/>
      <c r="N43" s="129" t="s">
        <v>153</v>
      </c>
      <c r="O43" s="128"/>
      <c r="P43" s="128"/>
      <c r="Q43" s="128"/>
      <c r="R43" s="129" t="s">
        <v>154</v>
      </c>
      <c r="S43" s="128"/>
      <c r="T43" s="128"/>
      <c r="U43" s="130"/>
    </row>
    <row r="44" spans="1:21" ht="14.25" customHeight="1">
      <c r="A44" s="127"/>
      <c r="B44" s="65" t="s">
        <v>2</v>
      </c>
      <c r="C44" s="115" t="s">
        <v>614</v>
      </c>
      <c r="D44" s="115"/>
      <c r="E44" s="115"/>
      <c r="F44" s="66" t="s">
        <v>2</v>
      </c>
      <c r="G44" s="115" t="s">
        <v>614</v>
      </c>
      <c r="H44" s="115"/>
      <c r="I44" s="115"/>
      <c r="J44" s="66" t="s">
        <v>2</v>
      </c>
      <c r="K44" s="115" t="s">
        <v>614</v>
      </c>
      <c r="L44" s="115"/>
      <c r="M44" s="115"/>
      <c r="N44" s="66" t="s">
        <v>2</v>
      </c>
      <c r="O44" s="115" t="s">
        <v>614</v>
      </c>
      <c r="P44" s="115"/>
      <c r="Q44" s="115"/>
      <c r="R44" s="66" t="s">
        <v>2</v>
      </c>
      <c r="S44" s="115" t="s">
        <v>614</v>
      </c>
      <c r="T44" s="115"/>
      <c r="U44" s="117"/>
    </row>
    <row r="45" spans="1:21" ht="14.25" customHeight="1">
      <c r="A45" s="127"/>
      <c r="B45" s="65" t="s">
        <v>3</v>
      </c>
      <c r="C45" s="115" t="s">
        <v>4</v>
      </c>
      <c r="D45" s="115"/>
      <c r="E45" s="115"/>
      <c r="F45" s="66" t="s">
        <v>3</v>
      </c>
      <c r="G45" s="115" t="s">
        <v>5</v>
      </c>
      <c r="H45" s="115"/>
      <c r="I45" s="115"/>
      <c r="J45" s="66" t="s">
        <v>3</v>
      </c>
      <c r="K45" s="115" t="s">
        <v>104</v>
      </c>
      <c r="L45" s="115"/>
      <c r="M45" s="115"/>
      <c r="N45" s="66" t="s">
        <v>3</v>
      </c>
      <c r="O45" s="115" t="s">
        <v>6</v>
      </c>
      <c r="P45" s="115"/>
      <c r="Q45" s="115"/>
      <c r="R45" s="66" t="s">
        <v>3</v>
      </c>
      <c r="S45" s="116" t="s">
        <v>156</v>
      </c>
      <c r="T45" s="115"/>
      <c r="U45" s="117"/>
    </row>
    <row r="46" spans="1:21" ht="14.25" customHeight="1" thickBot="1">
      <c r="A46" s="127"/>
      <c r="B46" s="67" t="s">
        <v>7</v>
      </c>
      <c r="C46" s="68" t="s">
        <v>8</v>
      </c>
      <c r="D46" s="69" t="s">
        <v>157</v>
      </c>
      <c r="E46" s="70" t="s">
        <v>584</v>
      </c>
      <c r="F46" s="71" t="s">
        <v>7</v>
      </c>
      <c r="G46" s="72" t="s">
        <v>8</v>
      </c>
      <c r="H46" s="69" t="s">
        <v>157</v>
      </c>
      <c r="I46" s="70" t="s">
        <v>584</v>
      </c>
      <c r="J46" s="71" t="s">
        <v>7</v>
      </c>
      <c r="K46" s="72" t="s">
        <v>8</v>
      </c>
      <c r="L46" s="69" t="s">
        <v>157</v>
      </c>
      <c r="M46" s="70" t="s">
        <v>584</v>
      </c>
      <c r="N46" s="71" t="s">
        <v>7</v>
      </c>
      <c r="O46" s="73" t="s">
        <v>8</v>
      </c>
      <c r="P46" s="70" t="s">
        <v>157</v>
      </c>
      <c r="Q46" s="70" t="s">
        <v>584</v>
      </c>
      <c r="R46" s="71" t="s">
        <v>7</v>
      </c>
      <c r="S46" s="72" t="s">
        <v>8</v>
      </c>
      <c r="T46" s="69" t="s">
        <v>157</v>
      </c>
      <c r="U46" s="74" t="s">
        <v>584</v>
      </c>
    </row>
    <row r="47" spans="1:21" ht="14.25" customHeight="1" thickTop="1">
      <c r="A47" s="75" t="s">
        <v>9</v>
      </c>
      <c r="B47" s="76" t="s">
        <v>107</v>
      </c>
      <c r="C47" s="95" t="s">
        <v>711</v>
      </c>
      <c r="D47" s="96">
        <v>7</v>
      </c>
      <c r="E47" s="78">
        <f>D47/0.09</f>
        <v>77.777777777777786</v>
      </c>
      <c r="F47" s="79" t="s">
        <v>159</v>
      </c>
      <c r="G47" s="95" t="s">
        <v>680</v>
      </c>
      <c r="H47" s="96">
        <v>7</v>
      </c>
      <c r="I47" s="78">
        <f>H47/0.09</f>
        <v>77.777777777777786</v>
      </c>
      <c r="J47" s="79" t="s">
        <v>160</v>
      </c>
      <c r="K47" s="77" t="s">
        <v>161</v>
      </c>
      <c r="L47" s="99">
        <v>9</v>
      </c>
      <c r="M47" s="78">
        <f t="shared" ref="M47:M52" si="5">L47/0.09</f>
        <v>100</v>
      </c>
      <c r="N47" s="79" t="s">
        <v>162</v>
      </c>
      <c r="O47" s="95" t="s">
        <v>686</v>
      </c>
      <c r="P47" s="96">
        <v>3.6</v>
      </c>
      <c r="Q47" s="78">
        <f>P47/0.09</f>
        <v>40</v>
      </c>
      <c r="R47" s="79" t="s">
        <v>55</v>
      </c>
      <c r="S47" s="95" t="s">
        <v>687</v>
      </c>
      <c r="T47" s="96">
        <v>7</v>
      </c>
      <c r="U47" s="78">
        <f>T47/0.09</f>
        <v>77.777777777777786</v>
      </c>
    </row>
    <row r="48" spans="1:21" ht="14.25" customHeight="1">
      <c r="A48" s="80" t="s">
        <v>17</v>
      </c>
      <c r="B48" s="81" t="s">
        <v>163</v>
      </c>
      <c r="C48" s="82" t="s">
        <v>20</v>
      </c>
      <c r="D48" s="97">
        <v>3</v>
      </c>
      <c r="E48" s="83">
        <f>D48/0.09</f>
        <v>33.333333333333336</v>
      </c>
      <c r="F48" s="84" t="s">
        <v>117</v>
      </c>
      <c r="G48" s="82" t="s">
        <v>164</v>
      </c>
      <c r="H48" s="97">
        <v>3</v>
      </c>
      <c r="I48" s="83">
        <f>H48/0.09</f>
        <v>33.333333333333336</v>
      </c>
      <c r="J48" s="84" t="s">
        <v>90</v>
      </c>
      <c r="K48" s="82" t="s">
        <v>165</v>
      </c>
      <c r="L48" s="101"/>
      <c r="M48" s="83">
        <f t="shared" si="5"/>
        <v>0</v>
      </c>
      <c r="N48" s="84" t="s">
        <v>166</v>
      </c>
      <c r="O48" s="82" t="s">
        <v>110</v>
      </c>
      <c r="P48" s="97">
        <v>6</v>
      </c>
      <c r="Q48" s="83">
        <f>P48/0.09</f>
        <v>66.666666666666671</v>
      </c>
      <c r="R48" s="84" t="s">
        <v>60</v>
      </c>
      <c r="S48" s="82" t="s">
        <v>56</v>
      </c>
      <c r="T48" s="97">
        <v>3</v>
      </c>
      <c r="U48" s="83">
        <f>T48/0.09</f>
        <v>33.333333333333336</v>
      </c>
    </row>
    <row r="49" spans="1:21" ht="14.25" customHeight="1">
      <c r="A49" s="80" t="s">
        <v>9</v>
      </c>
      <c r="B49" s="81" t="s">
        <v>672</v>
      </c>
      <c r="C49" s="82"/>
      <c r="D49" s="97"/>
      <c r="E49" s="83">
        <f>D49/0.09</f>
        <v>0</v>
      </c>
      <c r="F49" s="84" t="s">
        <v>678</v>
      </c>
      <c r="G49" s="82" t="s">
        <v>168</v>
      </c>
      <c r="H49" s="97"/>
      <c r="I49" s="83"/>
      <c r="J49" s="84" t="s">
        <v>169</v>
      </c>
      <c r="K49" s="102" t="s">
        <v>683</v>
      </c>
      <c r="L49" s="101">
        <v>2</v>
      </c>
      <c r="M49" s="83">
        <f t="shared" si="5"/>
        <v>22.222222222222221</v>
      </c>
      <c r="N49" s="84" t="s">
        <v>684</v>
      </c>
      <c r="O49" s="82" t="s">
        <v>33</v>
      </c>
      <c r="P49" s="97">
        <v>0.5</v>
      </c>
      <c r="Q49" s="83">
        <f>P49/0.09</f>
        <v>5.5555555555555554</v>
      </c>
      <c r="R49" s="84" t="s">
        <v>170</v>
      </c>
      <c r="S49" s="82" t="s">
        <v>176</v>
      </c>
      <c r="T49" s="97"/>
      <c r="U49" s="83">
        <f>1.7*70/0.09</f>
        <v>1322.2222222222222</v>
      </c>
    </row>
    <row r="50" spans="1:21" ht="14.25" customHeight="1">
      <c r="A50" s="80" t="s">
        <v>9</v>
      </c>
      <c r="B50" s="81" t="s">
        <v>709</v>
      </c>
      <c r="C50" s="82"/>
      <c r="D50" s="97"/>
      <c r="E50" s="83">
        <f>D50/0.09</f>
        <v>0</v>
      </c>
      <c r="F50" s="84" t="s">
        <v>679</v>
      </c>
      <c r="G50" s="82" t="s">
        <v>173</v>
      </c>
      <c r="H50" s="97"/>
      <c r="I50" s="83"/>
      <c r="J50" s="84" t="s">
        <v>174</v>
      </c>
      <c r="K50" s="82" t="s">
        <v>125</v>
      </c>
      <c r="L50" s="97">
        <v>2</v>
      </c>
      <c r="M50" s="83">
        <f t="shared" si="5"/>
        <v>22.222222222222221</v>
      </c>
      <c r="N50" s="84" t="s">
        <v>685</v>
      </c>
      <c r="O50" s="82" t="s">
        <v>177</v>
      </c>
      <c r="P50" s="97"/>
      <c r="Q50" s="83">
        <f>P50/0.09</f>
        <v>0</v>
      </c>
      <c r="R50" s="84" t="s">
        <v>664</v>
      </c>
      <c r="S50" s="82" t="s">
        <v>46</v>
      </c>
      <c r="T50" s="97"/>
      <c r="U50" s="83"/>
    </row>
    <row r="51" spans="1:21" ht="14.25" customHeight="1">
      <c r="A51" s="80" t="s">
        <v>9</v>
      </c>
      <c r="B51" s="81" t="s">
        <v>710</v>
      </c>
      <c r="C51" s="82" t="s">
        <v>42</v>
      </c>
      <c r="D51" s="97"/>
      <c r="E51" s="83"/>
      <c r="F51" s="84" t="s">
        <v>9</v>
      </c>
      <c r="G51" s="82" t="s">
        <v>42</v>
      </c>
      <c r="H51" s="97"/>
      <c r="I51" s="83"/>
      <c r="J51" s="84" t="s">
        <v>9</v>
      </c>
      <c r="K51" s="82" t="s">
        <v>33</v>
      </c>
      <c r="L51" s="97">
        <v>0.5</v>
      </c>
      <c r="M51" s="83">
        <f t="shared" si="5"/>
        <v>5.5555555555555554</v>
      </c>
      <c r="N51" s="84" t="s">
        <v>9</v>
      </c>
      <c r="O51" s="82" t="s">
        <v>179</v>
      </c>
      <c r="P51" s="97"/>
      <c r="Q51" s="83"/>
      <c r="R51" s="84" t="s">
        <v>647</v>
      </c>
      <c r="S51" s="82"/>
      <c r="T51" s="97"/>
      <c r="U51" s="83"/>
    </row>
    <row r="52" spans="1:21" ht="14.25" customHeight="1">
      <c r="A52" s="80" t="s">
        <v>9</v>
      </c>
      <c r="B52" s="81" t="s">
        <v>9</v>
      </c>
      <c r="C52" s="82" t="s">
        <v>42</v>
      </c>
      <c r="D52" s="97"/>
      <c r="E52" s="83"/>
      <c r="F52" s="84" t="s">
        <v>9</v>
      </c>
      <c r="G52" s="82" t="s">
        <v>42</v>
      </c>
      <c r="H52" s="97"/>
      <c r="I52" s="83"/>
      <c r="J52" s="84" t="s">
        <v>9</v>
      </c>
      <c r="K52" s="82" t="s">
        <v>178</v>
      </c>
      <c r="L52" s="97"/>
      <c r="M52" s="83">
        <f>2.55*6/0.09</f>
        <v>170</v>
      </c>
      <c r="N52" s="84" t="s">
        <v>9</v>
      </c>
      <c r="O52" s="82"/>
      <c r="P52" s="97"/>
      <c r="Q52" s="83"/>
      <c r="R52" s="84" t="s">
        <v>9</v>
      </c>
      <c r="S52" s="82"/>
      <c r="T52" s="97"/>
      <c r="U52" s="83"/>
    </row>
    <row r="53" spans="1:21" ht="14.25" customHeight="1">
      <c r="A53" s="80" t="s">
        <v>9</v>
      </c>
      <c r="B53" s="81" t="s">
        <v>9</v>
      </c>
      <c r="C53" s="82" t="s">
        <v>42</v>
      </c>
      <c r="D53" s="97"/>
      <c r="E53" s="83"/>
      <c r="F53" s="84" t="s">
        <v>9</v>
      </c>
      <c r="G53" s="82" t="s">
        <v>42</v>
      </c>
      <c r="H53" s="97"/>
      <c r="I53" s="83"/>
      <c r="J53" s="84" t="s">
        <v>9</v>
      </c>
      <c r="K53" s="82" t="s">
        <v>181</v>
      </c>
      <c r="L53" s="97"/>
      <c r="M53" s="83"/>
      <c r="N53" s="84" t="s">
        <v>9</v>
      </c>
      <c r="O53" s="82"/>
      <c r="P53" s="97"/>
      <c r="Q53" s="83">
        <f>P53/0.09</f>
        <v>0</v>
      </c>
      <c r="R53" s="84" t="s">
        <v>9</v>
      </c>
      <c r="S53" s="82" t="s">
        <v>42</v>
      </c>
      <c r="T53" s="97"/>
      <c r="U53" s="83"/>
    </row>
    <row r="54" spans="1:21" ht="14.25" customHeight="1">
      <c r="A54" s="80" t="s">
        <v>23</v>
      </c>
      <c r="B54" s="81" t="s">
        <v>9</v>
      </c>
      <c r="C54" s="82" t="s">
        <v>42</v>
      </c>
      <c r="D54" s="97"/>
      <c r="E54" s="83"/>
      <c r="F54" s="84" t="s">
        <v>9</v>
      </c>
      <c r="G54" s="82" t="s">
        <v>42</v>
      </c>
      <c r="H54" s="97"/>
      <c r="I54" s="83"/>
      <c r="J54" s="84" t="s">
        <v>9</v>
      </c>
      <c r="K54" s="82"/>
      <c r="L54" s="97"/>
      <c r="M54" s="83"/>
      <c r="N54" s="84" t="s">
        <v>9</v>
      </c>
      <c r="O54" s="82" t="s">
        <v>42</v>
      </c>
      <c r="P54" s="97"/>
      <c r="Q54" s="83"/>
      <c r="R54" s="84" t="s">
        <v>9</v>
      </c>
      <c r="S54" s="82" t="s">
        <v>42</v>
      </c>
      <c r="T54" s="97"/>
      <c r="U54" s="83"/>
    </row>
    <row r="55" spans="1:21" ht="14.25" customHeight="1" thickBot="1">
      <c r="A55" s="85" t="s">
        <v>9</v>
      </c>
      <c r="B55" s="86" t="s">
        <v>9</v>
      </c>
      <c r="C55" s="87" t="s">
        <v>42</v>
      </c>
      <c r="D55" s="98"/>
      <c r="E55" s="88"/>
      <c r="F55" s="89" t="s">
        <v>9</v>
      </c>
      <c r="G55" s="90" t="s">
        <v>42</v>
      </c>
      <c r="H55" s="98"/>
      <c r="I55" s="88"/>
      <c r="J55" s="89" t="s">
        <v>9</v>
      </c>
      <c r="K55" s="90"/>
      <c r="L55" s="98"/>
      <c r="M55" s="88"/>
      <c r="N55" s="89" t="s">
        <v>9</v>
      </c>
      <c r="O55" s="90" t="s">
        <v>42</v>
      </c>
      <c r="P55" s="98"/>
      <c r="Q55" s="88"/>
      <c r="R55" s="89" t="s">
        <v>9</v>
      </c>
      <c r="S55" s="90" t="s">
        <v>42</v>
      </c>
      <c r="T55" s="98"/>
      <c r="U55" s="83">
        <f>T55/0.09</f>
        <v>0</v>
      </c>
    </row>
    <row r="56" spans="1:21" ht="14.25" customHeight="1" thickTop="1">
      <c r="A56" s="80" t="s">
        <v>9</v>
      </c>
      <c r="B56" s="81" t="s">
        <v>65</v>
      </c>
      <c r="C56" s="95" t="s">
        <v>668</v>
      </c>
      <c r="D56" s="96" t="s">
        <v>649</v>
      </c>
      <c r="E56" s="78">
        <v>35</v>
      </c>
      <c r="F56" s="84" t="s">
        <v>184</v>
      </c>
      <c r="G56" s="77" t="s">
        <v>111</v>
      </c>
      <c r="H56" s="99">
        <v>0.2</v>
      </c>
      <c r="I56" s="78">
        <f>H56/0.09</f>
        <v>2.2222222222222223</v>
      </c>
      <c r="J56" s="84" t="s">
        <v>105</v>
      </c>
      <c r="K56" s="95" t="s">
        <v>681</v>
      </c>
      <c r="L56" s="96" t="s">
        <v>682</v>
      </c>
      <c r="M56" s="78">
        <v>40</v>
      </c>
      <c r="N56" s="84" t="s">
        <v>105</v>
      </c>
      <c r="O56" s="77" t="s">
        <v>54</v>
      </c>
      <c r="P56" s="99">
        <v>4.5</v>
      </c>
      <c r="Q56" s="78">
        <f>P56/0.09</f>
        <v>50</v>
      </c>
      <c r="R56" s="84" t="s">
        <v>114</v>
      </c>
      <c r="S56" s="95" t="s">
        <v>689</v>
      </c>
      <c r="T56" s="96">
        <v>1</v>
      </c>
      <c r="U56" s="83">
        <f>T56/0.09</f>
        <v>11.111111111111111</v>
      </c>
    </row>
    <row r="57" spans="1:21" ht="14.25" customHeight="1">
      <c r="A57" s="80" t="s">
        <v>57</v>
      </c>
      <c r="B57" s="81" t="s">
        <v>122</v>
      </c>
      <c r="C57" s="82" t="s">
        <v>41</v>
      </c>
      <c r="D57" s="97"/>
      <c r="E57" s="83">
        <f>D57/0.09</f>
        <v>0</v>
      </c>
      <c r="F57" s="84" t="s">
        <v>12</v>
      </c>
      <c r="G57" s="102" t="s">
        <v>650</v>
      </c>
      <c r="H57" s="101">
        <v>0.2</v>
      </c>
      <c r="I57" s="83">
        <f>H57/0.09</f>
        <v>2.2222222222222223</v>
      </c>
      <c r="J57" s="84" t="s">
        <v>109</v>
      </c>
      <c r="K57" s="82" t="s">
        <v>188</v>
      </c>
      <c r="L57" s="97"/>
      <c r="M57" s="83"/>
      <c r="N57" s="84" t="s">
        <v>108</v>
      </c>
      <c r="O57" s="82" t="s">
        <v>59</v>
      </c>
      <c r="P57" s="97"/>
      <c r="Q57" s="83">
        <f>P57/0.09</f>
        <v>0</v>
      </c>
      <c r="R57" s="84" t="s">
        <v>117</v>
      </c>
      <c r="S57" s="82" t="s">
        <v>120</v>
      </c>
      <c r="T57" s="97">
        <v>6</v>
      </c>
      <c r="U57" s="83">
        <f>T57/0.09</f>
        <v>66.666666666666671</v>
      </c>
    </row>
    <row r="58" spans="1:21" ht="14.25" customHeight="1">
      <c r="A58" s="80" t="s">
        <v>9</v>
      </c>
      <c r="B58" s="81" t="s">
        <v>189</v>
      </c>
      <c r="C58" s="82" t="s">
        <v>42</v>
      </c>
      <c r="D58" s="97"/>
      <c r="E58" s="83"/>
      <c r="F58" s="84" t="s">
        <v>143</v>
      </c>
      <c r="G58" s="82" t="s">
        <v>190</v>
      </c>
      <c r="H58" s="97">
        <v>2</v>
      </c>
      <c r="I58" s="83">
        <f>H58/0.09</f>
        <v>22.222222222222221</v>
      </c>
      <c r="J58" s="84" t="s">
        <v>40</v>
      </c>
      <c r="K58" s="82" t="s">
        <v>42</v>
      </c>
      <c r="L58" s="97"/>
      <c r="M58" s="83"/>
      <c r="N58" s="84" t="s">
        <v>64</v>
      </c>
      <c r="O58" s="82" t="s">
        <v>70</v>
      </c>
      <c r="P58" s="97">
        <v>0.3</v>
      </c>
      <c r="Q58" s="83">
        <f>P58/0.09</f>
        <v>3.3333333333333335</v>
      </c>
      <c r="R58" s="84" t="s">
        <v>62</v>
      </c>
      <c r="S58" s="82" t="s">
        <v>118</v>
      </c>
      <c r="T58" s="97">
        <v>0.5</v>
      </c>
      <c r="U58" s="83">
        <f>T58/0.09</f>
        <v>5.5555555555555554</v>
      </c>
    </row>
    <row r="59" spans="1:21" ht="14.25" customHeight="1">
      <c r="A59" s="80" t="s">
        <v>9</v>
      </c>
      <c r="B59" s="81" t="s">
        <v>131</v>
      </c>
      <c r="C59" s="82" t="s">
        <v>42</v>
      </c>
      <c r="D59" s="97"/>
      <c r="E59" s="83"/>
      <c r="F59" s="84" t="s">
        <v>192</v>
      </c>
      <c r="G59" s="82" t="s">
        <v>84</v>
      </c>
      <c r="H59" s="97">
        <v>4</v>
      </c>
      <c r="I59" s="83">
        <f>H59/0.09</f>
        <v>44.444444444444443</v>
      </c>
      <c r="J59" s="84" t="s">
        <v>193</v>
      </c>
      <c r="K59" s="82" t="s">
        <v>42</v>
      </c>
      <c r="L59" s="97"/>
      <c r="M59" s="83"/>
      <c r="N59" s="84" t="s">
        <v>69</v>
      </c>
      <c r="O59" s="82" t="s">
        <v>194</v>
      </c>
      <c r="P59" s="97"/>
      <c r="Q59" s="83"/>
      <c r="R59" s="84" t="s">
        <v>67</v>
      </c>
      <c r="S59" s="82" t="s">
        <v>44</v>
      </c>
      <c r="T59" s="97">
        <v>0.5</v>
      </c>
      <c r="U59" s="83">
        <f>12/0.09</f>
        <v>133.33333333333334</v>
      </c>
    </row>
    <row r="60" spans="1:21" ht="14.25" customHeight="1">
      <c r="A60" s="80" t="s">
        <v>9</v>
      </c>
      <c r="B60" s="81" t="s">
        <v>9</v>
      </c>
      <c r="C60" s="82" t="s">
        <v>42</v>
      </c>
      <c r="D60" s="97"/>
      <c r="E60" s="83"/>
      <c r="F60" s="84" t="s">
        <v>195</v>
      </c>
      <c r="G60" s="82" t="s">
        <v>33</v>
      </c>
      <c r="H60" s="97">
        <v>0.5</v>
      </c>
      <c r="I60" s="83">
        <f>H60/0.09</f>
        <v>5.5555555555555554</v>
      </c>
      <c r="J60" s="84" t="s">
        <v>9</v>
      </c>
      <c r="K60" s="82" t="s">
        <v>42</v>
      </c>
      <c r="L60" s="97"/>
      <c r="M60" s="83"/>
      <c r="N60" s="84" t="s">
        <v>9</v>
      </c>
      <c r="O60" s="82" t="s">
        <v>42</v>
      </c>
      <c r="P60" s="97"/>
      <c r="Q60" s="83"/>
      <c r="R60" s="84" t="s">
        <v>9</v>
      </c>
      <c r="S60" s="82" t="s">
        <v>33</v>
      </c>
      <c r="T60" s="97">
        <v>0.5</v>
      </c>
      <c r="U60" s="83">
        <f>T60/0.09</f>
        <v>5.5555555555555554</v>
      </c>
    </row>
    <row r="61" spans="1:21" ht="14.25" customHeight="1">
      <c r="A61" s="80" t="s">
        <v>9</v>
      </c>
      <c r="B61" s="81" t="s">
        <v>9</v>
      </c>
      <c r="C61" s="82" t="s">
        <v>42</v>
      </c>
      <c r="D61" s="97"/>
      <c r="E61" s="83"/>
      <c r="F61" s="84" t="s">
        <v>9</v>
      </c>
      <c r="G61" s="82" t="s">
        <v>196</v>
      </c>
      <c r="H61" s="97"/>
      <c r="I61" s="83">
        <f>H61/0.09</f>
        <v>0</v>
      </c>
      <c r="J61" s="84" t="s">
        <v>9</v>
      </c>
      <c r="K61" s="82" t="s">
        <v>42</v>
      </c>
      <c r="L61" s="97"/>
      <c r="M61" s="83"/>
      <c r="N61" s="84" t="s">
        <v>9</v>
      </c>
      <c r="O61" s="82" t="s">
        <v>42</v>
      </c>
      <c r="P61" s="97"/>
      <c r="Q61" s="83"/>
      <c r="R61" s="84" t="s">
        <v>9</v>
      </c>
      <c r="S61" s="82"/>
      <c r="T61" s="97"/>
      <c r="U61" s="83">
        <f>T61/0.09</f>
        <v>0</v>
      </c>
    </row>
    <row r="62" spans="1:21" ht="14.25" customHeight="1">
      <c r="A62" s="80" t="s">
        <v>23</v>
      </c>
      <c r="B62" s="81" t="s">
        <v>9</v>
      </c>
      <c r="C62" s="82" t="s">
        <v>42</v>
      </c>
      <c r="D62" s="97"/>
      <c r="E62" s="83"/>
      <c r="F62" s="84" t="s">
        <v>9</v>
      </c>
      <c r="G62" s="82" t="s">
        <v>197</v>
      </c>
      <c r="H62" s="97"/>
      <c r="I62" s="83"/>
      <c r="J62" s="84" t="s">
        <v>9</v>
      </c>
      <c r="K62" s="82" t="s">
        <v>42</v>
      </c>
      <c r="L62" s="97"/>
      <c r="M62" s="83"/>
      <c r="N62" s="84" t="s">
        <v>9</v>
      </c>
      <c r="O62" s="82" t="s">
        <v>42</v>
      </c>
      <c r="P62" s="97"/>
      <c r="Q62" s="83"/>
      <c r="R62" s="84" t="s">
        <v>9</v>
      </c>
      <c r="S62" s="82" t="s">
        <v>42</v>
      </c>
      <c r="T62" s="97"/>
      <c r="U62" s="83"/>
    </row>
    <row r="63" spans="1:21" ht="14.25" customHeight="1" thickBot="1">
      <c r="A63" s="85" t="s">
        <v>9</v>
      </c>
      <c r="B63" s="86" t="s">
        <v>9</v>
      </c>
      <c r="C63" s="87" t="s">
        <v>42</v>
      </c>
      <c r="D63" s="98"/>
      <c r="E63" s="88"/>
      <c r="F63" s="89" t="s">
        <v>9</v>
      </c>
      <c r="G63" s="90"/>
      <c r="H63" s="98"/>
      <c r="I63" s="88"/>
      <c r="J63" s="89" t="s">
        <v>9</v>
      </c>
      <c r="K63" s="90" t="s">
        <v>42</v>
      </c>
      <c r="L63" s="98"/>
      <c r="M63" s="88"/>
      <c r="N63" s="89" t="s">
        <v>9</v>
      </c>
      <c r="O63" s="90" t="s">
        <v>42</v>
      </c>
      <c r="P63" s="98"/>
      <c r="Q63" s="88"/>
      <c r="R63" s="89" t="s">
        <v>9</v>
      </c>
      <c r="S63" s="90" t="s">
        <v>42</v>
      </c>
      <c r="T63" s="98"/>
      <c r="U63" s="88"/>
    </row>
    <row r="64" spans="1:21" ht="14.25" customHeight="1" thickTop="1">
      <c r="A64" s="80" t="s">
        <v>9</v>
      </c>
      <c r="B64" s="81" t="s">
        <v>72</v>
      </c>
      <c r="C64" s="77" t="s">
        <v>586</v>
      </c>
      <c r="D64" s="99">
        <v>6</v>
      </c>
      <c r="E64" s="78">
        <f>D64/0.09</f>
        <v>66.666666666666671</v>
      </c>
      <c r="F64" s="84" t="s">
        <v>73</v>
      </c>
      <c r="G64" s="77" t="s">
        <v>585</v>
      </c>
      <c r="H64" s="99">
        <v>6</v>
      </c>
      <c r="I64" s="78">
        <f>H64/0.09</f>
        <v>66.666666666666671</v>
      </c>
      <c r="J64" s="84" t="s">
        <v>73</v>
      </c>
      <c r="K64" s="77" t="s">
        <v>585</v>
      </c>
      <c r="L64" s="99">
        <v>6</v>
      </c>
      <c r="M64" s="78">
        <f>L64/0.09</f>
        <v>66.666666666666671</v>
      </c>
      <c r="N64" s="84" t="s">
        <v>73</v>
      </c>
      <c r="O64" s="77" t="s">
        <v>585</v>
      </c>
      <c r="P64" s="99">
        <v>6</v>
      </c>
      <c r="Q64" s="78">
        <f>P64/0.09</f>
        <v>66.666666666666671</v>
      </c>
      <c r="R64" s="84" t="s">
        <v>73</v>
      </c>
      <c r="S64" s="77" t="s">
        <v>585</v>
      </c>
      <c r="T64" s="99">
        <v>6</v>
      </c>
      <c r="U64" s="78">
        <f>T64/0.09</f>
        <v>66.666666666666671</v>
      </c>
    </row>
    <row r="65" spans="1:21" ht="14.25" customHeight="1">
      <c r="A65" s="80" t="s">
        <v>75</v>
      </c>
      <c r="B65" s="81" t="s">
        <v>76</v>
      </c>
      <c r="C65" s="82" t="s">
        <v>77</v>
      </c>
      <c r="D65" s="97">
        <v>0.2</v>
      </c>
      <c r="E65" s="83">
        <f>D65/0.09</f>
        <v>2.2222222222222223</v>
      </c>
      <c r="F65" s="84" t="s">
        <v>78</v>
      </c>
      <c r="G65" s="82" t="s">
        <v>77</v>
      </c>
      <c r="H65" s="97">
        <v>0.2</v>
      </c>
      <c r="I65" s="83">
        <f>H65/0.09</f>
        <v>2.2222222222222223</v>
      </c>
      <c r="J65" s="84" t="s">
        <v>78</v>
      </c>
      <c r="K65" s="82" t="s">
        <v>77</v>
      </c>
      <c r="L65" s="97">
        <v>0.2</v>
      </c>
      <c r="M65" s="83">
        <f>L65/0.09</f>
        <v>2.2222222222222223</v>
      </c>
      <c r="N65" s="84" t="s">
        <v>78</v>
      </c>
      <c r="O65" s="82" t="s">
        <v>77</v>
      </c>
      <c r="P65" s="97">
        <v>0.2</v>
      </c>
      <c r="Q65" s="83">
        <f>P65/0.09</f>
        <v>2.2222222222222223</v>
      </c>
      <c r="R65" s="84" t="s">
        <v>78</v>
      </c>
      <c r="S65" s="82" t="s">
        <v>77</v>
      </c>
      <c r="T65" s="97">
        <v>0.2</v>
      </c>
      <c r="U65" s="83">
        <f>T65/0.09</f>
        <v>2.2222222222222223</v>
      </c>
    </row>
    <row r="66" spans="1:21" ht="14.25" customHeight="1">
      <c r="A66" s="80" t="s">
        <v>23</v>
      </c>
      <c r="B66" s="81" t="s">
        <v>79</v>
      </c>
      <c r="C66" s="82" t="s">
        <v>42</v>
      </c>
      <c r="D66" s="97"/>
      <c r="E66" s="83"/>
      <c r="F66" s="84" t="s">
        <v>587</v>
      </c>
      <c r="G66" s="82" t="s">
        <v>42</v>
      </c>
      <c r="H66" s="97"/>
      <c r="I66" s="83"/>
      <c r="J66" s="84" t="s">
        <v>587</v>
      </c>
      <c r="K66" s="82" t="s">
        <v>42</v>
      </c>
      <c r="L66" s="97"/>
      <c r="M66" s="83"/>
      <c r="N66" s="84" t="s">
        <v>587</v>
      </c>
      <c r="O66" s="82" t="s">
        <v>42</v>
      </c>
      <c r="P66" s="97"/>
      <c r="Q66" s="83"/>
      <c r="R66" s="84" t="s">
        <v>587</v>
      </c>
      <c r="S66" s="82" t="s">
        <v>42</v>
      </c>
      <c r="T66" s="97"/>
      <c r="U66" s="83"/>
    </row>
    <row r="67" spans="1:21" ht="14.25" customHeight="1" thickBot="1">
      <c r="A67" s="85" t="s">
        <v>9</v>
      </c>
      <c r="B67" s="86" t="s">
        <v>81</v>
      </c>
      <c r="C67" s="87" t="s">
        <v>42</v>
      </c>
      <c r="D67" s="98"/>
      <c r="E67" s="88"/>
      <c r="F67" s="89" t="s">
        <v>588</v>
      </c>
      <c r="G67" s="90" t="s">
        <v>42</v>
      </c>
      <c r="H67" s="98"/>
      <c r="I67" s="88"/>
      <c r="J67" s="89" t="s">
        <v>588</v>
      </c>
      <c r="K67" s="90" t="s">
        <v>42</v>
      </c>
      <c r="L67" s="98"/>
      <c r="M67" s="88"/>
      <c r="N67" s="89" t="s">
        <v>588</v>
      </c>
      <c r="O67" s="90" t="s">
        <v>42</v>
      </c>
      <c r="P67" s="98"/>
      <c r="Q67" s="88"/>
      <c r="R67" s="89" t="s">
        <v>588</v>
      </c>
      <c r="S67" s="90" t="s">
        <v>42</v>
      </c>
      <c r="T67" s="98"/>
      <c r="U67" s="88"/>
    </row>
    <row r="68" spans="1:21" ht="14.25" customHeight="1" thickTop="1">
      <c r="A68" s="80" t="s">
        <v>9</v>
      </c>
      <c r="B68" s="81" t="s">
        <v>669</v>
      </c>
      <c r="C68" s="95" t="s">
        <v>658</v>
      </c>
      <c r="D68" s="96">
        <v>1</v>
      </c>
      <c r="E68" s="78">
        <f>D68/0.09</f>
        <v>11.111111111111111</v>
      </c>
      <c r="F68" s="84" t="s">
        <v>673</v>
      </c>
      <c r="G68" s="95" t="s">
        <v>674</v>
      </c>
      <c r="H68" s="96">
        <v>0.3</v>
      </c>
      <c r="I68" s="78">
        <f>H68/0.09</f>
        <v>3.3333333333333335</v>
      </c>
      <c r="J68" s="84" t="s">
        <v>85</v>
      </c>
      <c r="K68" s="77" t="s">
        <v>125</v>
      </c>
      <c r="L68" s="99">
        <v>1</v>
      </c>
      <c r="M68" s="78">
        <f>15*4/0.09</f>
        <v>666.66666666666674</v>
      </c>
      <c r="N68" s="84" t="s">
        <v>199</v>
      </c>
      <c r="O68" s="77" t="s">
        <v>200</v>
      </c>
      <c r="P68" s="99">
        <v>1</v>
      </c>
      <c r="Q68" s="78">
        <f>P68/0.09</f>
        <v>11.111111111111111</v>
      </c>
      <c r="R68" s="84" t="s">
        <v>129</v>
      </c>
      <c r="S68" s="77" t="s">
        <v>201</v>
      </c>
      <c r="T68" s="99">
        <v>5</v>
      </c>
      <c r="U68" s="78">
        <f t="shared" ref="U68:U71" si="6">T68/3.7</f>
        <v>1.3513513513513513</v>
      </c>
    </row>
    <row r="69" spans="1:21" ht="14.25" customHeight="1">
      <c r="A69" s="80" t="s">
        <v>47</v>
      </c>
      <c r="B69" s="81" t="s">
        <v>670</v>
      </c>
      <c r="C69" s="82" t="s">
        <v>84</v>
      </c>
      <c r="D69" s="97">
        <v>2</v>
      </c>
      <c r="E69" s="83">
        <f>D69/0.09</f>
        <v>22.222222222222221</v>
      </c>
      <c r="F69" s="84" t="s">
        <v>66</v>
      </c>
      <c r="G69" s="82" t="s">
        <v>33</v>
      </c>
      <c r="H69" s="97">
        <v>0.5</v>
      </c>
      <c r="I69" s="83">
        <f>H69/0.09</f>
        <v>5.5555555555555554</v>
      </c>
      <c r="J69" s="84" t="s">
        <v>30</v>
      </c>
      <c r="K69" s="102" t="s">
        <v>675</v>
      </c>
      <c r="L69" s="101">
        <v>1</v>
      </c>
      <c r="M69" s="83">
        <f>L69/0.09</f>
        <v>11.111111111111111</v>
      </c>
      <c r="N69" s="84" t="s">
        <v>203</v>
      </c>
      <c r="O69" s="82" t="s">
        <v>86</v>
      </c>
      <c r="P69" s="97">
        <v>1</v>
      </c>
      <c r="Q69" s="83">
        <f>P69/0.09</f>
        <v>11.111111111111111</v>
      </c>
      <c r="R69" s="84" t="s">
        <v>63</v>
      </c>
      <c r="S69" s="82" t="s">
        <v>130</v>
      </c>
      <c r="T69" s="97" t="s">
        <v>93</v>
      </c>
      <c r="U69" s="83">
        <f>30/3.7</f>
        <v>8.108108108108107</v>
      </c>
    </row>
    <row r="70" spans="1:21" ht="14.25" customHeight="1">
      <c r="A70" s="80" t="s">
        <v>9</v>
      </c>
      <c r="B70" s="81" t="s">
        <v>712</v>
      </c>
      <c r="C70" s="82"/>
      <c r="D70" s="97"/>
      <c r="E70" s="83">
        <f>D70/0.09</f>
        <v>0</v>
      </c>
      <c r="F70" s="84" t="s">
        <v>43</v>
      </c>
      <c r="G70" s="82" t="s">
        <v>38</v>
      </c>
      <c r="H70" s="97">
        <v>0.5</v>
      </c>
      <c r="I70" s="83">
        <f>1.7*8/0.09</f>
        <v>151.11111111111111</v>
      </c>
      <c r="J70" s="84" t="s">
        <v>676</v>
      </c>
      <c r="K70" s="82" t="s">
        <v>20</v>
      </c>
      <c r="L70" s="97">
        <v>1</v>
      </c>
      <c r="M70" s="83">
        <f>L70/0.09</f>
        <v>11.111111111111111</v>
      </c>
      <c r="N70" s="84" t="s">
        <v>204</v>
      </c>
      <c r="O70" s="82" t="s">
        <v>61</v>
      </c>
      <c r="P70" s="97">
        <v>1</v>
      </c>
      <c r="Q70" s="83">
        <f>P70/0.09</f>
        <v>11.111111111111111</v>
      </c>
      <c r="R70" s="84" t="s">
        <v>205</v>
      </c>
      <c r="S70" s="82" t="s">
        <v>206</v>
      </c>
      <c r="T70" s="97">
        <v>25</v>
      </c>
      <c r="U70" s="83">
        <f t="shared" ref="U70:U71" si="7">T70/3.7</f>
        <v>6.7567567567567561</v>
      </c>
    </row>
    <row r="71" spans="1:21" ht="14.25" customHeight="1">
      <c r="A71" s="80" t="s">
        <v>9</v>
      </c>
      <c r="B71" s="81" t="s">
        <v>712</v>
      </c>
      <c r="C71" s="82" t="s">
        <v>42</v>
      </c>
      <c r="D71" s="97"/>
      <c r="E71" s="83"/>
      <c r="F71" s="84" t="s">
        <v>47</v>
      </c>
      <c r="G71" s="82" t="s">
        <v>44</v>
      </c>
      <c r="H71" s="97">
        <v>0.5</v>
      </c>
      <c r="I71" s="83">
        <f>9/0.09</f>
        <v>100</v>
      </c>
      <c r="J71" s="84" t="s">
        <v>677</v>
      </c>
      <c r="K71" s="82"/>
      <c r="L71" s="97"/>
      <c r="M71" s="83">
        <f>L71/0.09</f>
        <v>0</v>
      </c>
      <c r="N71" s="84" t="s">
        <v>47</v>
      </c>
      <c r="O71" s="82"/>
      <c r="P71" s="97"/>
      <c r="Q71" s="83"/>
      <c r="R71" s="84" t="s">
        <v>208</v>
      </c>
      <c r="S71" s="82" t="s">
        <v>92</v>
      </c>
      <c r="T71" s="97" t="s">
        <v>93</v>
      </c>
      <c r="U71" s="83">
        <f>50/3.7</f>
        <v>13.513513513513512</v>
      </c>
    </row>
    <row r="72" spans="1:21" ht="14.25" customHeight="1">
      <c r="A72" s="80" t="s">
        <v>9</v>
      </c>
      <c r="B72" s="81" t="s">
        <v>671</v>
      </c>
      <c r="C72" s="82" t="s">
        <v>42</v>
      </c>
      <c r="D72" s="97"/>
      <c r="E72" s="83"/>
      <c r="F72" s="84" t="s">
        <v>9</v>
      </c>
      <c r="G72" s="82" t="s">
        <v>209</v>
      </c>
      <c r="H72" s="97">
        <v>0.5</v>
      </c>
      <c r="I72" s="83">
        <f>H72/0.09</f>
        <v>5.5555555555555554</v>
      </c>
      <c r="J72" s="84" t="s">
        <v>47</v>
      </c>
      <c r="K72" s="82" t="s">
        <v>42</v>
      </c>
      <c r="L72" s="97"/>
      <c r="M72" s="83"/>
      <c r="N72" s="84" t="s">
        <v>9</v>
      </c>
      <c r="O72" s="82" t="s">
        <v>42</v>
      </c>
      <c r="P72" s="97"/>
      <c r="Q72" s="83"/>
      <c r="R72" s="84" t="s">
        <v>47</v>
      </c>
      <c r="S72" s="82" t="s">
        <v>42</v>
      </c>
      <c r="T72" s="97"/>
      <c r="U72" s="83"/>
    </row>
    <row r="73" spans="1:21" ht="14.25" customHeight="1">
      <c r="A73" s="80" t="s">
        <v>9</v>
      </c>
      <c r="B73" s="81" t="s">
        <v>9</v>
      </c>
      <c r="C73" s="82" t="s">
        <v>42</v>
      </c>
      <c r="D73" s="97"/>
      <c r="E73" s="83"/>
      <c r="F73" s="84" t="s">
        <v>9</v>
      </c>
      <c r="G73" s="82"/>
      <c r="H73" s="97"/>
      <c r="I73" s="83">
        <f>H73/0.09</f>
        <v>0</v>
      </c>
      <c r="J73" s="84" t="s">
        <v>9</v>
      </c>
      <c r="K73" s="82" t="s">
        <v>42</v>
      </c>
      <c r="L73" s="97"/>
      <c r="M73" s="83"/>
      <c r="N73" s="84" t="s">
        <v>9</v>
      </c>
      <c r="O73" s="82" t="s">
        <v>42</v>
      </c>
      <c r="P73" s="97"/>
      <c r="Q73" s="83"/>
      <c r="R73" s="84" t="s">
        <v>9</v>
      </c>
      <c r="S73" s="82" t="s">
        <v>42</v>
      </c>
      <c r="T73" s="97"/>
      <c r="U73" s="83"/>
    </row>
    <row r="74" spans="1:21" ht="14.25" customHeight="1">
      <c r="A74" s="80" t="s">
        <v>9</v>
      </c>
      <c r="B74" s="81" t="s">
        <v>9</v>
      </c>
      <c r="C74" s="82" t="s">
        <v>42</v>
      </c>
      <c r="D74" s="97"/>
      <c r="E74" s="83"/>
      <c r="F74" s="84" t="s">
        <v>9</v>
      </c>
      <c r="G74" s="82"/>
      <c r="H74" s="97"/>
      <c r="I74" s="83"/>
      <c r="J74" s="84" t="s">
        <v>9</v>
      </c>
      <c r="K74" s="82" t="s">
        <v>42</v>
      </c>
      <c r="L74" s="97"/>
      <c r="M74" s="83"/>
      <c r="N74" s="84" t="s">
        <v>9</v>
      </c>
      <c r="O74" s="82" t="s">
        <v>42</v>
      </c>
      <c r="P74" s="97"/>
      <c r="Q74" s="83"/>
      <c r="R74" s="84" t="s">
        <v>9</v>
      </c>
      <c r="S74" s="82" t="s">
        <v>42</v>
      </c>
      <c r="T74" s="97"/>
      <c r="U74" s="83"/>
    </row>
    <row r="75" spans="1:21" ht="14.25" customHeight="1">
      <c r="A75" s="80" t="s">
        <v>9</v>
      </c>
      <c r="B75" s="81" t="s">
        <v>9</v>
      </c>
      <c r="C75" s="82" t="s">
        <v>42</v>
      </c>
      <c r="D75" s="97"/>
      <c r="E75" s="83"/>
      <c r="F75" s="84" t="s">
        <v>9</v>
      </c>
      <c r="G75" s="82" t="s">
        <v>42</v>
      </c>
      <c r="H75" s="97"/>
      <c r="I75" s="83"/>
      <c r="J75" s="84" t="s">
        <v>9</v>
      </c>
      <c r="K75" s="82" t="s">
        <v>42</v>
      </c>
      <c r="L75" s="97"/>
      <c r="M75" s="83"/>
      <c r="N75" s="84" t="s">
        <v>9</v>
      </c>
      <c r="O75" s="82" t="s">
        <v>42</v>
      </c>
      <c r="P75" s="97"/>
      <c r="Q75" s="83"/>
      <c r="R75" s="84" t="s">
        <v>9</v>
      </c>
      <c r="S75" s="82" t="s">
        <v>42</v>
      </c>
      <c r="T75" s="97"/>
      <c r="U75" s="83"/>
    </row>
    <row r="76" spans="1:21" ht="14.25" customHeight="1" thickBot="1">
      <c r="A76" s="85" t="s">
        <v>9</v>
      </c>
      <c r="B76" s="86" t="s">
        <v>9</v>
      </c>
      <c r="C76" s="87" t="s">
        <v>133</v>
      </c>
      <c r="D76" s="98"/>
      <c r="E76" s="88"/>
      <c r="F76" s="89" t="s">
        <v>9</v>
      </c>
      <c r="G76" s="90" t="s">
        <v>42</v>
      </c>
      <c r="H76" s="98"/>
      <c r="I76" s="88"/>
      <c r="J76" s="89" t="s">
        <v>9</v>
      </c>
      <c r="K76" s="90" t="s">
        <v>210</v>
      </c>
      <c r="L76" s="98"/>
      <c r="M76" s="88"/>
      <c r="N76" s="89" t="s">
        <v>9</v>
      </c>
      <c r="O76" s="90" t="s">
        <v>147</v>
      </c>
      <c r="P76" s="98"/>
      <c r="Q76" s="88">
        <f>P76/0.09</f>
        <v>0</v>
      </c>
      <c r="R76" s="89" t="s">
        <v>9</v>
      </c>
      <c r="S76" s="90" t="s">
        <v>42</v>
      </c>
      <c r="T76" s="98"/>
      <c r="U76" s="88"/>
    </row>
    <row r="77" spans="1:21" ht="14.25" customHeight="1" thickTop="1" thickBot="1">
      <c r="A77" s="118" t="s">
        <v>95</v>
      </c>
      <c r="B77" s="119"/>
      <c r="C77" s="91" t="s">
        <v>42</v>
      </c>
      <c r="D77" s="100"/>
      <c r="E77" s="92"/>
      <c r="F77" s="93" t="s">
        <v>9</v>
      </c>
      <c r="G77" s="94" t="s">
        <v>42</v>
      </c>
      <c r="H77" s="100"/>
      <c r="I77" s="92"/>
      <c r="J77" s="93" t="s">
        <v>9</v>
      </c>
      <c r="K77" s="94" t="s">
        <v>96</v>
      </c>
      <c r="L77" s="100"/>
      <c r="M77" s="92"/>
      <c r="N77" s="93" t="s">
        <v>9</v>
      </c>
      <c r="O77" s="94" t="s">
        <v>94</v>
      </c>
      <c r="P77" s="100"/>
      <c r="Q77" s="92"/>
      <c r="R77" s="93" t="s">
        <v>9</v>
      </c>
      <c r="S77" s="94" t="s">
        <v>96</v>
      </c>
      <c r="T77" s="100"/>
      <c r="U77" s="92"/>
    </row>
    <row r="78" spans="1:21" ht="14.25" customHeight="1" thickTop="1">
      <c r="A78" s="75" t="s">
        <v>99</v>
      </c>
      <c r="B78" s="120" t="s">
        <v>101</v>
      </c>
      <c r="C78" s="121"/>
      <c r="D78" s="121"/>
      <c r="E78" s="122"/>
      <c r="F78" s="120" t="s">
        <v>101</v>
      </c>
      <c r="G78" s="121"/>
      <c r="H78" s="121"/>
      <c r="I78" s="122"/>
      <c r="J78" s="120" t="s">
        <v>101</v>
      </c>
      <c r="K78" s="121"/>
      <c r="L78" s="121"/>
      <c r="M78" s="122"/>
      <c r="N78" s="120" t="s">
        <v>101</v>
      </c>
      <c r="O78" s="121"/>
      <c r="P78" s="121"/>
      <c r="Q78" s="122"/>
      <c r="R78" s="120" t="s">
        <v>101</v>
      </c>
      <c r="S78" s="121"/>
      <c r="T78" s="121"/>
      <c r="U78" s="122"/>
    </row>
    <row r="79" spans="1:21" ht="14.25" customHeight="1" thickBot="1">
      <c r="A79" s="85" t="s">
        <v>100</v>
      </c>
      <c r="B79" s="112" t="s">
        <v>212</v>
      </c>
      <c r="C79" s="113"/>
      <c r="D79" s="113"/>
      <c r="E79" s="114"/>
      <c r="F79" s="112" t="s">
        <v>213</v>
      </c>
      <c r="G79" s="113"/>
      <c r="H79" s="113"/>
      <c r="I79" s="114"/>
      <c r="J79" s="112" t="s">
        <v>214</v>
      </c>
      <c r="K79" s="113"/>
      <c r="L79" s="113"/>
      <c r="M79" s="114"/>
      <c r="N79" s="112" t="s">
        <v>215</v>
      </c>
      <c r="O79" s="113"/>
      <c r="P79" s="113"/>
      <c r="Q79" s="114"/>
      <c r="R79" s="112" t="s">
        <v>216</v>
      </c>
      <c r="S79" s="113"/>
      <c r="T79" s="113"/>
      <c r="U79" s="114"/>
    </row>
    <row r="80" spans="1:21" ht="18" customHeight="1" thickTop="1">
      <c r="A80" s="110" t="s">
        <v>103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</row>
  </sheetData>
  <mergeCells count="62">
    <mergeCell ref="A1:U1"/>
    <mergeCell ref="B2:N2"/>
    <mergeCell ref="O2:U2"/>
    <mergeCell ref="A3:A6"/>
    <mergeCell ref="B3:E3"/>
    <mergeCell ref="F3:I3"/>
    <mergeCell ref="J3:M3"/>
    <mergeCell ref="N3:Q3"/>
    <mergeCell ref="R3:U3"/>
    <mergeCell ref="C4:E4"/>
    <mergeCell ref="G5:I5"/>
    <mergeCell ref="K4:M4"/>
    <mergeCell ref="K5:M5"/>
    <mergeCell ref="O4:Q4"/>
    <mergeCell ref="O5:Q5"/>
    <mergeCell ref="N39:Q39"/>
    <mergeCell ref="R38:U38"/>
    <mergeCell ref="R39:U39"/>
    <mergeCell ref="A40:U40"/>
    <mergeCell ref="S4:U4"/>
    <mergeCell ref="S5:U5"/>
    <mergeCell ref="A37:B37"/>
    <mergeCell ref="B38:E38"/>
    <mergeCell ref="B39:E39"/>
    <mergeCell ref="F38:I38"/>
    <mergeCell ref="F39:I39"/>
    <mergeCell ref="J38:M38"/>
    <mergeCell ref="J39:M39"/>
    <mergeCell ref="N38:Q38"/>
    <mergeCell ref="C5:E5"/>
    <mergeCell ref="G4:I4"/>
    <mergeCell ref="A41:U41"/>
    <mergeCell ref="B42:N42"/>
    <mergeCell ref="O42:U42"/>
    <mergeCell ref="A43:A46"/>
    <mergeCell ref="B43:E43"/>
    <mergeCell ref="F43:I43"/>
    <mergeCell ref="J43:M43"/>
    <mergeCell ref="N43:Q43"/>
    <mergeCell ref="R43:U43"/>
    <mergeCell ref="C44:E44"/>
    <mergeCell ref="G44:I44"/>
    <mergeCell ref="K44:M44"/>
    <mergeCell ref="O44:Q44"/>
    <mergeCell ref="S44:U44"/>
    <mergeCell ref="C45:E45"/>
    <mergeCell ref="G45:I45"/>
    <mergeCell ref="K45:M45"/>
    <mergeCell ref="O45:Q45"/>
    <mergeCell ref="S45:U45"/>
    <mergeCell ref="A77:B77"/>
    <mergeCell ref="B78:E78"/>
    <mergeCell ref="F78:I78"/>
    <mergeCell ref="J78:M78"/>
    <mergeCell ref="N78:Q78"/>
    <mergeCell ref="R78:U78"/>
    <mergeCell ref="A80:U80"/>
    <mergeCell ref="B79:E79"/>
    <mergeCell ref="F79:I79"/>
    <mergeCell ref="J79:M79"/>
    <mergeCell ref="N79:Q79"/>
    <mergeCell ref="R79:U79"/>
  </mergeCells>
  <phoneticPr fontId="2" type="noConversion"/>
  <pageMargins left="0.1388888888888889" right="0.1388888888888889" top="0.1388888888888889" bottom="1.3888888888888888E-2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9834F-8D19-441F-9DEF-E977FC985759}">
  <dimension ref="A1:U80"/>
  <sheetViews>
    <sheetView showGridLines="0" tabSelected="1" topLeftCell="A41" zoomScale="85" zoomScaleNormal="85" workbookViewId="0">
      <selection activeCell="G73" sqref="G73"/>
    </sheetView>
  </sheetViews>
  <sheetFormatPr defaultRowHeight="16.2"/>
  <cols>
    <col min="1" max="1" width="2.77734375" style="2" customWidth="1"/>
    <col min="2" max="2" width="3.5546875" style="2" customWidth="1"/>
    <col min="3" max="3" width="14.109375" style="2" customWidth="1"/>
    <col min="4" max="5" width="5.33203125" style="2" customWidth="1"/>
    <col min="6" max="6" width="3.5546875" style="2" customWidth="1"/>
    <col min="7" max="7" width="14.109375" style="2" customWidth="1"/>
    <col min="8" max="9" width="5.33203125" style="2" customWidth="1"/>
    <col min="10" max="10" width="3.5546875" style="2" customWidth="1"/>
    <col min="11" max="11" width="14.109375" style="2" customWidth="1"/>
    <col min="12" max="13" width="5.33203125" style="2" customWidth="1"/>
    <col min="14" max="14" width="3.5546875" style="2" customWidth="1"/>
    <col min="15" max="15" width="14.109375" style="2" customWidth="1"/>
    <col min="16" max="17" width="5.33203125" style="2" customWidth="1"/>
    <col min="18" max="18" width="3.5546875" style="2" customWidth="1"/>
    <col min="19" max="19" width="14.109375" style="2" customWidth="1"/>
    <col min="20" max="21" width="5.33203125" style="2" customWidth="1"/>
    <col min="22" max="16384" width="8.88671875" style="2"/>
  </cols>
  <sheetData>
    <row r="1" spans="1:21" ht="19.95" customHeight="1">
      <c r="A1" s="131" t="s">
        <v>217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</row>
    <row r="2" spans="1:21" ht="19.95" customHeight="1" thickBot="1">
      <c r="A2" s="3" t="s">
        <v>149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3" t="s">
        <v>0</v>
      </c>
      <c r="P2" s="133"/>
      <c r="Q2" s="133"/>
      <c r="R2" s="133"/>
      <c r="S2" s="133"/>
      <c r="T2" s="133"/>
      <c r="U2" s="133"/>
    </row>
    <row r="3" spans="1:21" ht="16.05" customHeight="1" thickTop="1">
      <c r="A3" s="134" t="s">
        <v>1</v>
      </c>
      <c r="B3" s="136" t="s">
        <v>218</v>
      </c>
      <c r="C3" s="136"/>
      <c r="D3" s="136"/>
      <c r="E3" s="136"/>
      <c r="F3" s="137" t="s">
        <v>219</v>
      </c>
      <c r="G3" s="136"/>
      <c r="H3" s="136"/>
      <c r="I3" s="136"/>
      <c r="J3" s="137" t="s">
        <v>220</v>
      </c>
      <c r="K3" s="136"/>
      <c r="L3" s="136"/>
      <c r="M3" s="136"/>
      <c r="N3" s="137" t="s">
        <v>221</v>
      </c>
      <c r="O3" s="136"/>
      <c r="P3" s="136"/>
      <c r="Q3" s="136"/>
      <c r="R3" s="137" t="s">
        <v>222</v>
      </c>
      <c r="S3" s="136"/>
      <c r="T3" s="136"/>
      <c r="U3" s="138"/>
    </row>
    <row r="4" spans="1:21" ht="14.25" customHeight="1">
      <c r="A4" s="135"/>
      <c r="B4" s="4" t="s">
        <v>2</v>
      </c>
      <c r="C4" s="139" t="s">
        <v>155</v>
      </c>
      <c r="D4" s="139"/>
      <c r="E4" s="139"/>
      <c r="F4" s="5" t="s">
        <v>2</v>
      </c>
      <c r="G4" s="139" t="s">
        <v>155</v>
      </c>
      <c r="H4" s="139"/>
      <c r="I4" s="139"/>
      <c r="J4" s="5" t="s">
        <v>2</v>
      </c>
      <c r="K4" s="139" t="s">
        <v>223</v>
      </c>
      <c r="L4" s="139"/>
      <c r="M4" s="139"/>
      <c r="N4" s="5" t="s">
        <v>2</v>
      </c>
      <c r="O4" s="139" t="s">
        <v>155</v>
      </c>
      <c r="P4" s="139"/>
      <c r="Q4" s="139"/>
      <c r="R4" s="5" t="s">
        <v>2</v>
      </c>
      <c r="S4" s="139" t="s">
        <v>155</v>
      </c>
      <c r="T4" s="139"/>
      <c r="U4" s="148"/>
    </row>
    <row r="5" spans="1:21" ht="14.25" customHeight="1">
      <c r="A5" s="135"/>
      <c r="B5" s="4" t="s">
        <v>3</v>
      </c>
      <c r="C5" s="139" t="s">
        <v>4</v>
      </c>
      <c r="D5" s="139"/>
      <c r="E5" s="139"/>
      <c r="F5" s="5" t="s">
        <v>3</v>
      </c>
      <c r="G5" s="139" t="s">
        <v>5</v>
      </c>
      <c r="H5" s="139"/>
      <c r="I5" s="139"/>
      <c r="J5" s="5" t="s">
        <v>3</v>
      </c>
      <c r="K5" s="139" t="s">
        <v>224</v>
      </c>
      <c r="L5" s="139"/>
      <c r="M5" s="139"/>
      <c r="N5" s="5" t="s">
        <v>3</v>
      </c>
      <c r="O5" s="139" t="s">
        <v>6</v>
      </c>
      <c r="P5" s="139"/>
      <c r="Q5" s="139"/>
      <c r="R5" s="5" t="s">
        <v>3</v>
      </c>
      <c r="S5" s="149" t="s">
        <v>225</v>
      </c>
      <c r="T5" s="139"/>
      <c r="U5" s="148"/>
    </row>
    <row r="6" spans="1:21" ht="14.25" customHeight="1" thickBot="1">
      <c r="A6" s="135"/>
      <c r="B6" s="6" t="s">
        <v>7</v>
      </c>
      <c r="C6" s="7" t="s">
        <v>8</v>
      </c>
      <c r="D6" s="8" t="s">
        <v>157</v>
      </c>
      <c r="E6" s="36" t="s">
        <v>584</v>
      </c>
      <c r="F6" s="9" t="s">
        <v>7</v>
      </c>
      <c r="G6" s="10" t="s">
        <v>8</v>
      </c>
      <c r="H6" s="8" t="s">
        <v>157</v>
      </c>
      <c r="I6" s="36" t="s">
        <v>584</v>
      </c>
      <c r="J6" s="9" t="s">
        <v>7</v>
      </c>
      <c r="K6" s="10" t="s">
        <v>8</v>
      </c>
      <c r="L6" s="8" t="s">
        <v>157</v>
      </c>
      <c r="M6" s="36" t="s">
        <v>584</v>
      </c>
      <c r="N6" s="9" t="s">
        <v>7</v>
      </c>
      <c r="O6" s="35" t="s">
        <v>8</v>
      </c>
      <c r="P6" s="36" t="s">
        <v>157</v>
      </c>
      <c r="Q6" s="36" t="s">
        <v>584</v>
      </c>
      <c r="R6" s="9" t="s">
        <v>7</v>
      </c>
      <c r="S6" s="10" t="s">
        <v>8</v>
      </c>
      <c r="T6" s="8" t="s">
        <v>157</v>
      </c>
      <c r="U6" s="37" t="s">
        <v>584</v>
      </c>
    </row>
    <row r="7" spans="1:21" ht="14.25" customHeight="1" thickTop="1">
      <c r="A7" s="11" t="s">
        <v>9</v>
      </c>
      <c r="B7" s="12" t="s">
        <v>65</v>
      </c>
      <c r="C7" s="13" t="s">
        <v>226</v>
      </c>
      <c r="D7" s="14" t="s">
        <v>227</v>
      </c>
      <c r="E7" s="31">
        <f>86</f>
        <v>86</v>
      </c>
      <c r="F7" s="15" t="s">
        <v>14</v>
      </c>
      <c r="G7" s="13" t="s">
        <v>228</v>
      </c>
      <c r="H7" s="14" t="s">
        <v>229</v>
      </c>
      <c r="I7" s="31">
        <f>120/3.7</f>
        <v>32.432432432432428</v>
      </c>
      <c r="J7" s="15" t="s">
        <v>9</v>
      </c>
      <c r="K7" s="13" t="s">
        <v>42</v>
      </c>
      <c r="L7" s="14"/>
      <c r="M7" s="31">
        <f>L7/3.7</f>
        <v>0</v>
      </c>
      <c r="N7" s="15" t="s">
        <v>26</v>
      </c>
      <c r="O7" s="13" t="s">
        <v>15</v>
      </c>
      <c r="P7" s="14">
        <v>150</v>
      </c>
      <c r="Q7" s="31">
        <f>P7/3.7</f>
        <v>40.54054054054054</v>
      </c>
      <c r="R7" s="15" t="s">
        <v>230</v>
      </c>
      <c r="S7" s="13" t="s">
        <v>135</v>
      </c>
      <c r="T7" s="14">
        <v>222</v>
      </c>
      <c r="U7" s="31">
        <f>T7/3.7</f>
        <v>60</v>
      </c>
    </row>
    <row r="8" spans="1:21" ht="14.25" customHeight="1">
      <c r="A8" s="16" t="s">
        <v>17</v>
      </c>
      <c r="B8" s="17" t="s">
        <v>40</v>
      </c>
      <c r="C8" s="18" t="s">
        <v>27</v>
      </c>
      <c r="D8" s="19">
        <v>2</v>
      </c>
      <c r="E8" s="32">
        <f t="shared" ref="E8:E30" si="0">D8/3.7</f>
        <v>0.54054054054054046</v>
      </c>
      <c r="F8" s="20" t="s">
        <v>21</v>
      </c>
      <c r="G8" s="18" t="s">
        <v>16</v>
      </c>
      <c r="H8" s="19">
        <v>102</v>
      </c>
      <c r="I8" s="32">
        <f t="shared" ref="I8:I31" si="1">H8/3.7</f>
        <v>27.567567567567565</v>
      </c>
      <c r="J8" s="20" t="s">
        <v>9</v>
      </c>
      <c r="K8" s="18" t="s">
        <v>42</v>
      </c>
      <c r="L8" s="19"/>
      <c r="M8" s="32">
        <f t="shared" ref="M8:M37" si="2">L8/3.7</f>
        <v>0</v>
      </c>
      <c r="N8" s="20" t="s">
        <v>231</v>
      </c>
      <c r="O8" s="18" t="s">
        <v>24</v>
      </c>
      <c r="P8" s="19">
        <v>69</v>
      </c>
      <c r="Q8" s="32">
        <f t="shared" ref="Q8:Q35" si="3">P8/3.7</f>
        <v>18.648648648648649</v>
      </c>
      <c r="R8" s="20" t="s">
        <v>34</v>
      </c>
      <c r="S8" s="18" t="s">
        <v>31</v>
      </c>
      <c r="T8" s="19">
        <v>65</v>
      </c>
      <c r="U8" s="32">
        <f t="shared" ref="U8:U27" si="4">T8/3.7</f>
        <v>17.567567567567568</v>
      </c>
    </row>
    <row r="9" spans="1:21" ht="14.25" customHeight="1">
      <c r="A9" s="16" t="s">
        <v>9</v>
      </c>
      <c r="B9" s="17" t="s">
        <v>232</v>
      </c>
      <c r="C9" s="18" t="s">
        <v>35</v>
      </c>
      <c r="D9" s="19">
        <v>1</v>
      </c>
      <c r="E9" s="32">
        <f t="shared" si="0"/>
        <v>0.27027027027027023</v>
      </c>
      <c r="F9" s="20" t="s">
        <v>162</v>
      </c>
      <c r="G9" s="18" t="s">
        <v>115</v>
      </c>
      <c r="H9" s="19">
        <v>80</v>
      </c>
      <c r="I9" s="32">
        <f t="shared" si="1"/>
        <v>21.621621621621621</v>
      </c>
      <c r="J9" s="20" t="s">
        <v>9</v>
      </c>
      <c r="K9" s="18" t="s">
        <v>42</v>
      </c>
      <c r="L9" s="19"/>
      <c r="M9" s="32">
        <f t="shared" si="2"/>
        <v>0</v>
      </c>
      <c r="N9" s="20" t="s">
        <v>40</v>
      </c>
      <c r="O9" s="18" t="s">
        <v>233</v>
      </c>
      <c r="P9" s="19" t="s">
        <v>39</v>
      </c>
      <c r="Q9" s="32">
        <f>45/3.7</f>
        <v>12.162162162162161</v>
      </c>
      <c r="R9" s="20" t="s">
        <v>136</v>
      </c>
      <c r="S9" s="18" t="s">
        <v>25</v>
      </c>
      <c r="T9" s="19">
        <v>50</v>
      </c>
      <c r="U9" s="32">
        <f t="shared" si="4"/>
        <v>13.513513513513512</v>
      </c>
    </row>
    <row r="10" spans="1:21" ht="14.25" customHeight="1">
      <c r="A10" s="16" t="s">
        <v>9</v>
      </c>
      <c r="B10" s="17" t="s">
        <v>9</v>
      </c>
      <c r="C10" s="18" t="s">
        <v>41</v>
      </c>
      <c r="D10" s="19" t="s">
        <v>29</v>
      </c>
      <c r="E10" s="32"/>
      <c r="F10" s="20" t="s">
        <v>119</v>
      </c>
      <c r="G10" s="18" t="s">
        <v>234</v>
      </c>
      <c r="H10" s="19">
        <v>40</v>
      </c>
      <c r="I10" s="32">
        <f t="shared" si="1"/>
        <v>10.810810810810811</v>
      </c>
      <c r="J10" s="20" t="s">
        <v>9</v>
      </c>
      <c r="K10" s="18" t="s">
        <v>42</v>
      </c>
      <c r="L10" s="19"/>
      <c r="M10" s="32">
        <f t="shared" si="2"/>
        <v>0</v>
      </c>
      <c r="N10" s="20" t="s">
        <v>9</v>
      </c>
      <c r="O10" s="18" t="s">
        <v>84</v>
      </c>
      <c r="P10" s="19">
        <v>85</v>
      </c>
      <c r="Q10" s="32">
        <f t="shared" si="3"/>
        <v>22.972972972972972</v>
      </c>
      <c r="R10" s="20" t="s">
        <v>137</v>
      </c>
      <c r="S10" s="18" t="s">
        <v>27</v>
      </c>
      <c r="T10" s="19">
        <v>3</v>
      </c>
      <c r="U10" s="32">
        <f t="shared" si="4"/>
        <v>0.81081081081081074</v>
      </c>
    </row>
    <row r="11" spans="1:21" ht="14.25" customHeight="1">
      <c r="A11" s="16" t="s">
        <v>9</v>
      </c>
      <c r="B11" s="17" t="s">
        <v>9</v>
      </c>
      <c r="C11" s="18" t="s">
        <v>42</v>
      </c>
      <c r="D11" s="19"/>
      <c r="E11" s="32"/>
      <c r="F11" s="20"/>
      <c r="G11" s="18" t="s">
        <v>33</v>
      </c>
      <c r="H11" s="19">
        <v>30</v>
      </c>
      <c r="I11" s="32">
        <f t="shared" si="1"/>
        <v>8.108108108108107</v>
      </c>
      <c r="J11" s="20" t="s">
        <v>9</v>
      </c>
      <c r="K11" s="18" t="s">
        <v>42</v>
      </c>
      <c r="L11" s="19"/>
      <c r="M11" s="32">
        <f t="shared" si="2"/>
        <v>0</v>
      </c>
      <c r="N11" s="20" t="s">
        <v>9</v>
      </c>
      <c r="O11" s="18" t="s">
        <v>177</v>
      </c>
      <c r="P11" s="19">
        <v>3</v>
      </c>
      <c r="Q11" s="32">
        <f t="shared" si="3"/>
        <v>0.81081081081081074</v>
      </c>
      <c r="R11" s="20" t="s">
        <v>26</v>
      </c>
      <c r="S11" s="18" t="s">
        <v>138</v>
      </c>
      <c r="T11" s="19" t="s">
        <v>139</v>
      </c>
      <c r="U11" s="32"/>
    </row>
    <row r="12" spans="1:21" ht="14.25" customHeight="1">
      <c r="A12" s="16" t="s">
        <v>9</v>
      </c>
      <c r="B12" s="17" t="s">
        <v>9</v>
      </c>
      <c r="C12" s="18" t="s">
        <v>42</v>
      </c>
      <c r="D12" s="19"/>
      <c r="E12" s="32"/>
      <c r="F12" s="20"/>
      <c r="G12" s="18" t="s">
        <v>27</v>
      </c>
      <c r="H12" s="19">
        <v>3</v>
      </c>
      <c r="I12" s="32">
        <f t="shared" si="1"/>
        <v>0.81081081081081074</v>
      </c>
      <c r="J12" s="20" t="s">
        <v>9</v>
      </c>
      <c r="K12" s="18" t="s">
        <v>42</v>
      </c>
      <c r="L12" s="19"/>
      <c r="M12" s="32">
        <f t="shared" si="2"/>
        <v>0</v>
      </c>
      <c r="N12" s="20" t="s">
        <v>9</v>
      </c>
      <c r="O12" s="18" t="s">
        <v>235</v>
      </c>
      <c r="P12" s="19" t="s">
        <v>139</v>
      </c>
      <c r="Q12" s="32"/>
      <c r="R12" s="20" t="s">
        <v>9</v>
      </c>
      <c r="S12" s="18" t="s">
        <v>52</v>
      </c>
      <c r="T12" s="19" t="s">
        <v>29</v>
      </c>
      <c r="U12" s="32"/>
    </row>
    <row r="13" spans="1:21" ht="14.25" customHeight="1">
      <c r="A13" s="16" t="s">
        <v>23</v>
      </c>
      <c r="B13" s="17" t="s">
        <v>9</v>
      </c>
      <c r="C13" s="18" t="s">
        <v>42</v>
      </c>
      <c r="D13" s="19"/>
      <c r="E13" s="32"/>
      <c r="F13" s="20" t="s">
        <v>9</v>
      </c>
      <c r="G13" s="18" t="s">
        <v>50</v>
      </c>
      <c r="H13" s="19" t="s">
        <v>68</v>
      </c>
      <c r="I13" s="32"/>
      <c r="J13" s="20" t="s">
        <v>9</v>
      </c>
      <c r="K13" s="18" t="s">
        <v>42</v>
      </c>
      <c r="L13" s="19"/>
      <c r="M13" s="32">
        <f t="shared" si="2"/>
        <v>0</v>
      </c>
      <c r="N13" s="20" t="s">
        <v>9</v>
      </c>
      <c r="O13" s="18" t="s">
        <v>236</v>
      </c>
      <c r="P13" s="19" t="s">
        <v>93</v>
      </c>
      <c r="Q13" s="32"/>
      <c r="R13" s="20" t="s">
        <v>9</v>
      </c>
      <c r="S13" s="18" t="s">
        <v>42</v>
      </c>
      <c r="T13" s="19"/>
      <c r="U13" s="32"/>
    </row>
    <row r="14" spans="1:21" ht="14.25" customHeight="1" thickBot="1">
      <c r="A14" s="21" t="s">
        <v>9</v>
      </c>
      <c r="B14" s="22" t="s">
        <v>9</v>
      </c>
      <c r="C14" s="23" t="s">
        <v>42</v>
      </c>
      <c r="D14" s="24"/>
      <c r="E14" s="33"/>
      <c r="F14" s="25" t="s">
        <v>9</v>
      </c>
      <c r="G14" s="26" t="s">
        <v>42</v>
      </c>
      <c r="H14" s="24"/>
      <c r="I14" s="33"/>
      <c r="J14" s="25" t="s">
        <v>9</v>
      </c>
      <c r="K14" s="26" t="s">
        <v>42</v>
      </c>
      <c r="L14" s="24"/>
      <c r="M14" s="33">
        <f t="shared" si="2"/>
        <v>0</v>
      </c>
      <c r="N14" s="25" t="s">
        <v>9</v>
      </c>
      <c r="O14" s="26" t="s">
        <v>237</v>
      </c>
      <c r="P14" s="24" t="s">
        <v>238</v>
      </c>
      <c r="Q14" s="33"/>
      <c r="R14" s="25" t="s">
        <v>9</v>
      </c>
      <c r="S14" s="26" t="s">
        <v>42</v>
      </c>
      <c r="T14" s="24"/>
      <c r="U14" s="33"/>
    </row>
    <row r="15" spans="1:21" ht="14.25" customHeight="1" thickTop="1">
      <c r="A15" s="16" t="s">
        <v>9</v>
      </c>
      <c r="B15" s="17" t="s">
        <v>199</v>
      </c>
      <c r="C15" s="13" t="s">
        <v>86</v>
      </c>
      <c r="D15" s="14">
        <v>70</v>
      </c>
      <c r="E15" s="31">
        <f t="shared" si="0"/>
        <v>18.918918918918919</v>
      </c>
      <c r="F15" s="20" t="s">
        <v>239</v>
      </c>
      <c r="G15" s="13" t="s">
        <v>54</v>
      </c>
      <c r="H15" s="14">
        <v>180</v>
      </c>
      <c r="I15" s="31">
        <f t="shared" si="1"/>
        <v>48.648648648648646</v>
      </c>
      <c r="J15" s="20" t="s">
        <v>9</v>
      </c>
      <c r="K15" s="13" t="s">
        <v>42</v>
      </c>
      <c r="L15" s="14"/>
      <c r="M15" s="31">
        <f t="shared" si="2"/>
        <v>0</v>
      </c>
      <c r="N15" s="20" t="s">
        <v>141</v>
      </c>
      <c r="O15" s="13" t="s">
        <v>144</v>
      </c>
      <c r="P15" s="14">
        <v>240</v>
      </c>
      <c r="Q15" s="31">
        <f t="shared" si="3"/>
        <v>64.864864864864856</v>
      </c>
      <c r="R15" s="20" t="s">
        <v>62</v>
      </c>
      <c r="S15" s="13" t="s">
        <v>187</v>
      </c>
      <c r="T15" s="14" t="s">
        <v>240</v>
      </c>
      <c r="U15" s="31">
        <f>30/3.7</f>
        <v>8.108108108108107</v>
      </c>
    </row>
    <row r="16" spans="1:21" ht="14.25" customHeight="1">
      <c r="A16" s="16" t="s">
        <v>57</v>
      </c>
      <c r="B16" s="17" t="s">
        <v>203</v>
      </c>
      <c r="C16" s="18" t="s">
        <v>233</v>
      </c>
      <c r="D16" s="19" t="s">
        <v>240</v>
      </c>
      <c r="E16" s="32">
        <f>30/3.7</f>
        <v>8.108108108108107</v>
      </c>
      <c r="F16" s="20" t="s">
        <v>241</v>
      </c>
      <c r="G16" s="18" t="s">
        <v>178</v>
      </c>
      <c r="H16" s="19" t="s">
        <v>242</v>
      </c>
      <c r="I16" s="32">
        <f>2.55*24/3.7</f>
        <v>16.54054054054054</v>
      </c>
      <c r="J16" s="20" t="s">
        <v>9</v>
      </c>
      <c r="K16" s="18" t="s">
        <v>42</v>
      </c>
      <c r="L16" s="19"/>
      <c r="M16" s="32">
        <f t="shared" si="2"/>
        <v>0</v>
      </c>
      <c r="N16" s="20" t="s">
        <v>26</v>
      </c>
      <c r="O16" s="18" t="s">
        <v>106</v>
      </c>
      <c r="P16" s="19">
        <v>18</v>
      </c>
      <c r="Q16" s="32">
        <f t="shared" si="3"/>
        <v>4.8648648648648649</v>
      </c>
      <c r="R16" s="20" t="s">
        <v>67</v>
      </c>
      <c r="S16" s="18" t="s">
        <v>19</v>
      </c>
      <c r="T16" s="19">
        <v>298</v>
      </c>
      <c r="U16" s="32">
        <f t="shared" si="4"/>
        <v>80.540540540540533</v>
      </c>
    </row>
    <row r="17" spans="1:21" ht="14.25" customHeight="1">
      <c r="A17" s="16" t="s">
        <v>9</v>
      </c>
      <c r="B17" s="17" t="s">
        <v>204</v>
      </c>
      <c r="C17" s="18" t="s">
        <v>140</v>
      </c>
      <c r="D17" s="19" t="s">
        <v>240</v>
      </c>
      <c r="E17" s="32">
        <f>30/3.7</f>
        <v>8.108108108108107</v>
      </c>
      <c r="F17" s="20" t="s">
        <v>143</v>
      </c>
      <c r="G17" s="18" t="s">
        <v>243</v>
      </c>
      <c r="H17" s="19">
        <v>30</v>
      </c>
      <c r="I17" s="32">
        <f t="shared" si="1"/>
        <v>8.108108108108107</v>
      </c>
      <c r="J17" s="20" t="s">
        <v>9</v>
      </c>
      <c r="K17" s="18" t="s">
        <v>42</v>
      </c>
      <c r="L17" s="19"/>
      <c r="M17" s="32">
        <f t="shared" si="2"/>
        <v>0</v>
      </c>
      <c r="N17" s="20" t="s">
        <v>244</v>
      </c>
      <c r="O17" s="18" t="s">
        <v>25</v>
      </c>
      <c r="P17" s="19">
        <v>15</v>
      </c>
      <c r="Q17" s="32">
        <f t="shared" si="3"/>
        <v>4.0540540540540535</v>
      </c>
      <c r="R17" s="20" t="s">
        <v>121</v>
      </c>
      <c r="S17" s="18" t="s">
        <v>33</v>
      </c>
      <c r="T17" s="19">
        <v>20</v>
      </c>
      <c r="U17" s="32">
        <f t="shared" si="4"/>
        <v>5.4054054054054053</v>
      </c>
    </row>
    <row r="18" spans="1:21" ht="14.25" customHeight="1">
      <c r="A18" s="16" t="s">
        <v>9</v>
      </c>
      <c r="B18" s="17" t="s">
        <v>9</v>
      </c>
      <c r="C18" s="18" t="s">
        <v>245</v>
      </c>
      <c r="D18" s="19">
        <v>70</v>
      </c>
      <c r="E18" s="32">
        <f t="shared" si="0"/>
        <v>18.918918918918919</v>
      </c>
      <c r="F18" s="20" t="s">
        <v>69</v>
      </c>
      <c r="G18" s="18" t="s">
        <v>25</v>
      </c>
      <c r="H18" s="19">
        <v>30</v>
      </c>
      <c r="I18" s="32">
        <f t="shared" si="1"/>
        <v>8.108108108108107</v>
      </c>
      <c r="J18" s="20" t="s">
        <v>9</v>
      </c>
      <c r="K18" s="18" t="s">
        <v>42</v>
      </c>
      <c r="L18" s="19"/>
      <c r="M18" s="32">
        <f t="shared" si="2"/>
        <v>0</v>
      </c>
      <c r="N18" s="20" t="s">
        <v>63</v>
      </c>
      <c r="O18" s="18" t="s">
        <v>44</v>
      </c>
      <c r="P18" s="19" t="s">
        <v>207</v>
      </c>
      <c r="Q18" s="32">
        <f>9/3.7</f>
        <v>2.4324324324324325</v>
      </c>
      <c r="R18" s="20" t="s">
        <v>10</v>
      </c>
      <c r="S18" s="18" t="s">
        <v>44</v>
      </c>
      <c r="T18" s="19" t="s">
        <v>45</v>
      </c>
      <c r="U18" s="32">
        <f>12/3.7</f>
        <v>3.243243243243243</v>
      </c>
    </row>
    <row r="19" spans="1:21" ht="14.25" customHeight="1">
      <c r="A19" s="16" t="s">
        <v>9</v>
      </c>
      <c r="B19" s="17" t="s">
        <v>9</v>
      </c>
      <c r="C19" s="18" t="s">
        <v>200</v>
      </c>
      <c r="D19" s="19">
        <v>100</v>
      </c>
      <c r="E19" s="32">
        <f t="shared" si="0"/>
        <v>27.027027027027025</v>
      </c>
      <c r="F19" s="20" t="s">
        <v>9</v>
      </c>
      <c r="G19" s="18" t="s">
        <v>48</v>
      </c>
      <c r="H19" s="19">
        <v>1</v>
      </c>
      <c r="I19" s="32">
        <f t="shared" si="1"/>
        <v>0.27027027027027023</v>
      </c>
      <c r="J19" s="20" t="s">
        <v>9</v>
      </c>
      <c r="K19" s="18" t="s">
        <v>42</v>
      </c>
      <c r="L19" s="19"/>
      <c r="M19" s="32">
        <f t="shared" si="2"/>
        <v>0</v>
      </c>
      <c r="N19" s="20" t="s">
        <v>71</v>
      </c>
      <c r="O19" s="18" t="s">
        <v>33</v>
      </c>
      <c r="P19" s="19">
        <v>10</v>
      </c>
      <c r="Q19" s="32">
        <f t="shared" si="3"/>
        <v>2.7027027027027026</v>
      </c>
      <c r="R19" s="20" t="s">
        <v>18</v>
      </c>
      <c r="S19" s="18" t="s">
        <v>27</v>
      </c>
      <c r="T19" s="19">
        <v>2</v>
      </c>
      <c r="U19" s="32">
        <f t="shared" si="4"/>
        <v>0.54054054054054046</v>
      </c>
    </row>
    <row r="20" spans="1:21" ht="14.25" customHeight="1">
      <c r="A20" s="16" t="s">
        <v>23</v>
      </c>
      <c r="B20" s="17" t="s">
        <v>9</v>
      </c>
      <c r="C20" s="18" t="s">
        <v>246</v>
      </c>
      <c r="D20" s="19" t="s">
        <v>112</v>
      </c>
      <c r="E20" s="32"/>
      <c r="F20" s="20" t="s">
        <v>9</v>
      </c>
      <c r="G20" s="18" t="s">
        <v>42</v>
      </c>
      <c r="H20" s="19"/>
      <c r="I20" s="32">
        <f t="shared" si="1"/>
        <v>0</v>
      </c>
      <c r="J20" s="20"/>
      <c r="K20" s="18"/>
      <c r="L20" s="19"/>
      <c r="M20" s="32">
        <f t="shared" si="2"/>
        <v>0</v>
      </c>
      <c r="N20" s="20" t="s">
        <v>9</v>
      </c>
      <c r="O20" s="18" t="s">
        <v>27</v>
      </c>
      <c r="P20" s="19">
        <v>1</v>
      </c>
      <c r="Q20" s="32">
        <f t="shared" si="3"/>
        <v>0.27027027027027023</v>
      </c>
      <c r="R20" s="20" t="s">
        <v>9</v>
      </c>
      <c r="S20" s="18" t="s">
        <v>42</v>
      </c>
      <c r="T20" s="19"/>
      <c r="U20" s="32">
        <f t="shared" si="4"/>
        <v>0</v>
      </c>
    </row>
    <row r="21" spans="1:21" ht="14.25" customHeight="1" thickBot="1">
      <c r="A21" s="21" t="s">
        <v>9</v>
      </c>
      <c r="B21" s="22" t="s">
        <v>9</v>
      </c>
      <c r="C21" s="23" t="s">
        <v>247</v>
      </c>
      <c r="D21" s="24" t="s">
        <v>139</v>
      </c>
      <c r="E21" s="33"/>
      <c r="F21" s="25" t="s">
        <v>9</v>
      </c>
      <c r="G21" s="26" t="s">
        <v>42</v>
      </c>
      <c r="H21" s="24"/>
      <c r="I21" s="33">
        <f t="shared" si="1"/>
        <v>0</v>
      </c>
      <c r="J21" s="25"/>
      <c r="K21" s="26"/>
      <c r="L21" s="24"/>
      <c r="M21" s="33">
        <f t="shared" si="2"/>
        <v>0</v>
      </c>
      <c r="N21" s="25" t="s">
        <v>9</v>
      </c>
      <c r="O21" s="26" t="s">
        <v>42</v>
      </c>
      <c r="P21" s="24"/>
      <c r="Q21" s="33">
        <f t="shared" si="3"/>
        <v>0</v>
      </c>
      <c r="R21" s="25" t="s">
        <v>9</v>
      </c>
      <c r="S21" s="26" t="s">
        <v>42</v>
      </c>
      <c r="T21" s="24"/>
      <c r="U21" s="33">
        <f t="shared" si="4"/>
        <v>0</v>
      </c>
    </row>
    <row r="22" spans="1:21" ht="14.25" customHeight="1" thickTop="1">
      <c r="A22" s="16" t="s">
        <v>9</v>
      </c>
      <c r="B22" s="17" t="s">
        <v>72</v>
      </c>
      <c r="C22" s="13" t="s">
        <v>586</v>
      </c>
      <c r="D22" s="14">
        <v>190</v>
      </c>
      <c r="E22" s="31">
        <f t="shared" si="0"/>
        <v>51.351351351351347</v>
      </c>
      <c r="F22" s="20" t="s">
        <v>73</v>
      </c>
      <c r="G22" s="13" t="s">
        <v>585</v>
      </c>
      <c r="H22" s="14">
        <v>170</v>
      </c>
      <c r="I22" s="31">
        <f t="shared" si="1"/>
        <v>45.945945945945944</v>
      </c>
      <c r="J22" s="20"/>
      <c r="K22" s="13"/>
      <c r="L22" s="14"/>
      <c r="M22" s="31">
        <f t="shared" si="2"/>
        <v>0</v>
      </c>
      <c r="N22" s="20" t="s">
        <v>73</v>
      </c>
      <c r="O22" s="13" t="s">
        <v>585</v>
      </c>
      <c r="P22" s="14">
        <v>170</v>
      </c>
      <c r="Q22" s="31">
        <f t="shared" si="3"/>
        <v>45.945945945945944</v>
      </c>
      <c r="R22" s="20" t="s">
        <v>73</v>
      </c>
      <c r="S22" s="13" t="s">
        <v>585</v>
      </c>
      <c r="T22" s="14">
        <v>170</v>
      </c>
      <c r="U22" s="31">
        <f t="shared" si="4"/>
        <v>45.945945945945944</v>
      </c>
    </row>
    <row r="23" spans="1:21" ht="14.25" customHeight="1">
      <c r="A23" s="16" t="s">
        <v>75</v>
      </c>
      <c r="B23" s="17" t="s">
        <v>76</v>
      </c>
      <c r="C23" s="18" t="s">
        <v>77</v>
      </c>
      <c r="D23" s="19">
        <v>2</v>
      </c>
      <c r="E23" s="32">
        <f t="shared" si="0"/>
        <v>0.54054054054054046</v>
      </c>
      <c r="F23" s="20" t="s">
        <v>78</v>
      </c>
      <c r="G23" s="18" t="s">
        <v>77</v>
      </c>
      <c r="H23" s="19">
        <v>2</v>
      </c>
      <c r="I23" s="32">
        <f t="shared" si="1"/>
        <v>0.54054054054054046</v>
      </c>
      <c r="J23" s="20"/>
      <c r="K23" s="18"/>
      <c r="L23" s="19"/>
      <c r="M23" s="32">
        <f t="shared" si="2"/>
        <v>0</v>
      </c>
      <c r="N23" s="20" t="s">
        <v>78</v>
      </c>
      <c r="O23" s="18" t="s">
        <v>77</v>
      </c>
      <c r="P23" s="19">
        <v>2</v>
      </c>
      <c r="Q23" s="32">
        <f t="shared" si="3"/>
        <v>0.54054054054054046</v>
      </c>
      <c r="R23" s="20" t="s">
        <v>78</v>
      </c>
      <c r="S23" s="18" t="s">
        <v>77</v>
      </c>
      <c r="T23" s="19">
        <v>2</v>
      </c>
      <c r="U23" s="32">
        <f t="shared" si="4"/>
        <v>0.54054054054054046</v>
      </c>
    </row>
    <row r="24" spans="1:21" ht="14.25" customHeight="1">
      <c r="A24" s="16" t="s">
        <v>23</v>
      </c>
      <c r="B24" s="17" t="s">
        <v>79</v>
      </c>
      <c r="C24" s="18" t="s">
        <v>42</v>
      </c>
      <c r="D24" s="19"/>
      <c r="E24" s="32"/>
      <c r="F24" s="20" t="s">
        <v>587</v>
      </c>
      <c r="G24" s="18" t="s">
        <v>42</v>
      </c>
      <c r="H24" s="19"/>
      <c r="I24" s="32"/>
      <c r="J24" s="20"/>
      <c r="K24" s="18"/>
      <c r="L24" s="19"/>
      <c r="M24" s="32"/>
      <c r="N24" s="20" t="s">
        <v>587</v>
      </c>
      <c r="O24" s="18" t="s">
        <v>42</v>
      </c>
      <c r="P24" s="19"/>
      <c r="Q24" s="32"/>
      <c r="R24" s="20" t="s">
        <v>587</v>
      </c>
      <c r="S24" s="18" t="s">
        <v>42</v>
      </c>
      <c r="T24" s="19"/>
      <c r="U24" s="32"/>
    </row>
    <row r="25" spans="1:21" ht="14.25" customHeight="1" thickBot="1">
      <c r="A25" s="21" t="s">
        <v>9</v>
      </c>
      <c r="B25" s="22" t="s">
        <v>81</v>
      </c>
      <c r="C25" s="23" t="s">
        <v>42</v>
      </c>
      <c r="D25" s="24"/>
      <c r="E25" s="33"/>
      <c r="F25" s="25" t="s">
        <v>588</v>
      </c>
      <c r="G25" s="26" t="s">
        <v>42</v>
      </c>
      <c r="H25" s="24"/>
      <c r="I25" s="33"/>
      <c r="J25" s="25"/>
      <c r="K25" s="26"/>
      <c r="L25" s="24"/>
      <c r="M25" s="33"/>
      <c r="N25" s="25" t="s">
        <v>588</v>
      </c>
      <c r="O25" s="26" t="s">
        <v>42</v>
      </c>
      <c r="P25" s="24"/>
      <c r="Q25" s="33"/>
      <c r="R25" s="25" t="s">
        <v>588</v>
      </c>
      <c r="S25" s="26" t="s">
        <v>42</v>
      </c>
      <c r="T25" s="24"/>
      <c r="U25" s="33"/>
    </row>
    <row r="26" spans="1:21" ht="14.25" customHeight="1" thickTop="1">
      <c r="A26" s="16" t="s">
        <v>9</v>
      </c>
      <c r="B26" s="17" t="s">
        <v>248</v>
      </c>
      <c r="C26" s="13" t="s">
        <v>249</v>
      </c>
      <c r="D26" s="14" t="s">
        <v>128</v>
      </c>
      <c r="E26" s="31">
        <f>0.15*13/3.7</f>
        <v>0.52702702702702697</v>
      </c>
      <c r="F26" s="20" t="s">
        <v>82</v>
      </c>
      <c r="G26" s="13" t="s">
        <v>250</v>
      </c>
      <c r="H26" s="14" t="s">
        <v>145</v>
      </c>
      <c r="I26" s="31">
        <f>6/3.7</f>
        <v>1.6216216216216215</v>
      </c>
      <c r="J26" s="20"/>
      <c r="K26" s="13"/>
      <c r="L26" s="14"/>
      <c r="M26" s="31">
        <f t="shared" si="2"/>
        <v>0</v>
      </c>
      <c r="N26" s="20" t="s">
        <v>10</v>
      </c>
      <c r="O26" s="13" t="s">
        <v>124</v>
      </c>
      <c r="P26" s="14">
        <v>107</v>
      </c>
      <c r="Q26" s="31">
        <f t="shared" si="3"/>
        <v>28.918918918918919</v>
      </c>
      <c r="R26" s="20" t="s">
        <v>123</v>
      </c>
      <c r="S26" s="13" t="s">
        <v>251</v>
      </c>
      <c r="T26" s="14" t="s">
        <v>252</v>
      </c>
      <c r="U26" s="31">
        <f>0.58*45/3.7</f>
        <v>7.0540540540540535</v>
      </c>
    </row>
    <row r="27" spans="1:21" ht="14.25" customHeight="1">
      <c r="A27" s="16" t="s">
        <v>47</v>
      </c>
      <c r="B27" s="17" t="s">
        <v>23</v>
      </c>
      <c r="C27" s="18" t="s">
        <v>253</v>
      </c>
      <c r="D27" s="19"/>
      <c r="E27" s="32">
        <f t="shared" si="0"/>
        <v>0</v>
      </c>
      <c r="F27" s="20" t="s">
        <v>23</v>
      </c>
      <c r="G27" s="18" t="s">
        <v>32</v>
      </c>
      <c r="H27" s="19">
        <v>65</v>
      </c>
      <c r="I27" s="32">
        <f t="shared" si="1"/>
        <v>17.567567567567568</v>
      </c>
      <c r="J27" s="20"/>
      <c r="K27" s="18"/>
      <c r="L27" s="19"/>
      <c r="M27" s="32">
        <f t="shared" si="2"/>
        <v>0</v>
      </c>
      <c r="N27" s="20" t="s">
        <v>18</v>
      </c>
      <c r="O27" s="18" t="s">
        <v>127</v>
      </c>
      <c r="P27" s="19" t="s">
        <v>128</v>
      </c>
      <c r="Q27" s="32">
        <f>39/3.7</f>
        <v>10.54054054054054</v>
      </c>
      <c r="R27" s="20" t="s">
        <v>117</v>
      </c>
      <c r="S27" s="18" t="s">
        <v>254</v>
      </c>
      <c r="T27" s="19">
        <v>17</v>
      </c>
      <c r="U27" s="32">
        <f t="shared" si="4"/>
        <v>4.5945945945945947</v>
      </c>
    </row>
    <row r="28" spans="1:21" ht="14.25" customHeight="1">
      <c r="A28" s="16" t="s">
        <v>9</v>
      </c>
      <c r="B28" s="17" t="s">
        <v>69</v>
      </c>
      <c r="C28" s="18" t="s">
        <v>59</v>
      </c>
      <c r="D28" s="19">
        <v>24</v>
      </c>
      <c r="E28" s="32">
        <f t="shared" si="0"/>
        <v>6.486486486486486</v>
      </c>
      <c r="F28" s="20" t="s">
        <v>62</v>
      </c>
      <c r="G28" s="18" t="s">
        <v>116</v>
      </c>
      <c r="H28" s="19">
        <v>12</v>
      </c>
      <c r="I28" s="32">
        <f t="shared" si="1"/>
        <v>3.243243243243243</v>
      </c>
      <c r="J28" s="20"/>
      <c r="K28" s="18"/>
      <c r="L28" s="19"/>
      <c r="M28" s="32">
        <f t="shared" si="2"/>
        <v>0</v>
      </c>
      <c r="N28" s="20" t="s">
        <v>131</v>
      </c>
      <c r="O28" s="18" t="s">
        <v>89</v>
      </c>
      <c r="P28" s="19">
        <v>15</v>
      </c>
      <c r="Q28" s="32">
        <f t="shared" si="3"/>
        <v>4.0540540540540535</v>
      </c>
      <c r="R28" s="20" t="s">
        <v>80</v>
      </c>
      <c r="S28" s="18" t="s">
        <v>92</v>
      </c>
      <c r="T28" s="19" t="s">
        <v>93</v>
      </c>
      <c r="U28" s="32">
        <f>50/3.7</f>
        <v>13.513513513513512</v>
      </c>
    </row>
    <row r="29" spans="1:21" ht="14.25" customHeight="1">
      <c r="A29" s="16" t="s">
        <v>9</v>
      </c>
      <c r="B29" s="17" t="s">
        <v>58</v>
      </c>
      <c r="C29" s="18" t="s">
        <v>77</v>
      </c>
      <c r="D29" s="19">
        <v>1</v>
      </c>
      <c r="E29" s="32">
        <f t="shared" si="0"/>
        <v>0.27027027027027023</v>
      </c>
      <c r="F29" s="20" t="s">
        <v>67</v>
      </c>
      <c r="G29" s="18" t="s">
        <v>44</v>
      </c>
      <c r="H29" s="19" t="s">
        <v>207</v>
      </c>
      <c r="I29" s="32">
        <f>6/3.7</f>
        <v>1.6216216216216215</v>
      </c>
      <c r="J29" s="20" t="s">
        <v>9</v>
      </c>
      <c r="K29" s="18" t="s">
        <v>42</v>
      </c>
      <c r="L29" s="19"/>
      <c r="M29" s="32">
        <f t="shared" si="2"/>
        <v>0</v>
      </c>
      <c r="N29" s="20" t="s">
        <v>255</v>
      </c>
      <c r="O29" s="18" t="s">
        <v>42</v>
      </c>
      <c r="P29" s="19"/>
      <c r="Q29" s="32"/>
      <c r="R29" s="20" t="s">
        <v>37</v>
      </c>
      <c r="S29" s="18" t="s">
        <v>42</v>
      </c>
      <c r="T29" s="19"/>
      <c r="U29" s="32"/>
    </row>
    <row r="30" spans="1:21" ht="14.25" customHeight="1">
      <c r="A30" s="16" t="s">
        <v>9</v>
      </c>
      <c r="B30" s="17" t="s">
        <v>47</v>
      </c>
      <c r="C30" s="18" t="s">
        <v>89</v>
      </c>
      <c r="D30" s="19">
        <v>15</v>
      </c>
      <c r="E30" s="32">
        <f t="shared" si="0"/>
        <v>4.0540540540540535</v>
      </c>
      <c r="F30" s="20" t="s">
        <v>47</v>
      </c>
      <c r="G30" s="18" t="s">
        <v>33</v>
      </c>
      <c r="H30" s="19">
        <v>15</v>
      </c>
      <c r="I30" s="32">
        <f t="shared" si="1"/>
        <v>4.0540540540540535</v>
      </c>
      <c r="J30" s="20" t="s">
        <v>9</v>
      </c>
      <c r="K30" s="18" t="s">
        <v>42</v>
      </c>
      <c r="L30" s="19"/>
      <c r="M30" s="32">
        <f t="shared" si="2"/>
        <v>0</v>
      </c>
      <c r="N30" s="20" t="s">
        <v>47</v>
      </c>
      <c r="O30" s="18" t="s">
        <v>42</v>
      </c>
      <c r="P30" s="19"/>
      <c r="Q30" s="32"/>
      <c r="R30" s="20" t="s">
        <v>146</v>
      </c>
      <c r="S30" s="18" t="s">
        <v>42</v>
      </c>
      <c r="T30" s="19"/>
      <c r="U30" s="32"/>
    </row>
    <row r="31" spans="1:21" ht="14.25" customHeight="1">
      <c r="A31" s="16" t="s">
        <v>9</v>
      </c>
      <c r="B31" s="17" t="s">
        <v>9</v>
      </c>
      <c r="C31" s="18" t="s">
        <v>42</v>
      </c>
      <c r="D31" s="19"/>
      <c r="E31" s="32"/>
      <c r="F31" s="20" t="s">
        <v>9</v>
      </c>
      <c r="G31" s="18" t="s">
        <v>89</v>
      </c>
      <c r="H31" s="19">
        <v>15</v>
      </c>
      <c r="I31" s="32">
        <f t="shared" si="1"/>
        <v>4.0540540540540535</v>
      </c>
      <c r="J31" s="20" t="s">
        <v>9</v>
      </c>
      <c r="K31" s="18" t="s">
        <v>42</v>
      </c>
      <c r="L31" s="19"/>
      <c r="M31" s="32">
        <f t="shared" si="2"/>
        <v>0</v>
      </c>
      <c r="N31" s="20" t="s">
        <v>9</v>
      </c>
      <c r="O31" s="18" t="s">
        <v>42</v>
      </c>
      <c r="P31" s="19"/>
      <c r="Q31" s="32"/>
      <c r="R31" s="20" t="s">
        <v>9</v>
      </c>
      <c r="S31" s="18" t="s">
        <v>42</v>
      </c>
      <c r="T31" s="19"/>
      <c r="U31" s="32"/>
    </row>
    <row r="32" spans="1:21" ht="14.25" customHeight="1">
      <c r="A32" s="16" t="s">
        <v>9</v>
      </c>
      <c r="B32" s="17" t="s">
        <v>9</v>
      </c>
      <c r="C32" s="18" t="s">
        <v>42</v>
      </c>
      <c r="D32" s="19"/>
      <c r="E32" s="32"/>
      <c r="F32" s="20" t="s">
        <v>9</v>
      </c>
      <c r="G32" s="18" t="s">
        <v>42</v>
      </c>
      <c r="H32" s="19"/>
      <c r="I32" s="32"/>
      <c r="J32" s="20" t="s">
        <v>9</v>
      </c>
      <c r="K32" s="18" t="s">
        <v>42</v>
      </c>
      <c r="L32" s="19"/>
      <c r="M32" s="32">
        <f t="shared" si="2"/>
        <v>0</v>
      </c>
      <c r="N32" s="20" t="s">
        <v>9</v>
      </c>
      <c r="O32" s="18" t="s">
        <v>42</v>
      </c>
      <c r="P32" s="19"/>
      <c r="Q32" s="32"/>
      <c r="R32" s="20" t="s">
        <v>9</v>
      </c>
      <c r="S32" s="18" t="s">
        <v>42</v>
      </c>
      <c r="T32" s="19"/>
      <c r="U32" s="32"/>
    </row>
    <row r="33" spans="1:21" ht="14.25" customHeight="1">
      <c r="A33" s="16" t="s">
        <v>9</v>
      </c>
      <c r="B33" s="17" t="s">
        <v>9</v>
      </c>
      <c r="C33" s="18" t="s">
        <v>42</v>
      </c>
      <c r="D33" s="19"/>
      <c r="E33" s="32"/>
      <c r="F33" s="20" t="s">
        <v>9</v>
      </c>
      <c r="G33" s="18" t="s">
        <v>42</v>
      </c>
      <c r="H33" s="19"/>
      <c r="I33" s="32"/>
      <c r="J33" s="20" t="s">
        <v>9</v>
      </c>
      <c r="K33" s="18" t="s">
        <v>42</v>
      </c>
      <c r="L33" s="19"/>
      <c r="M33" s="32">
        <f t="shared" si="2"/>
        <v>0</v>
      </c>
      <c r="N33" s="20" t="s">
        <v>9</v>
      </c>
      <c r="O33" s="18" t="s">
        <v>42</v>
      </c>
      <c r="P33" s="19"/>
      <c r="Q33" s="32"/>
      <c r="R33" s="20" t="s">
        <v>9</v>
      </c>
      <c r="S33" s="18" t="s">
        <v>42</v>
      </c>
      <c r="T33" s="19"/>
      <c r="U33" s="32"/>
    </row>
    <row r="34" spans="1:21" ht="14.25" customHeight="1">
      <c r="A34" s="16" t="s">
        <v>9</v>
      </c>
      <c r="B34" s="17" t="s">
        <v>9</v>
      </c>
      <c r="C34" s="18" t="s">
        <v>42</v>
      </c>
      <c r="D34" s="19"/>
      <c r="E34" s="32"/>
      <c r="F34" s="20" t="s">
        <v>9</v>
      </c>
      <c r="G34" s="18" t="s">
        <v>42</v>
      </c>
      <c r="H34" s="19"/>
      <c r="I34" s="32"/>
      <c r="J34" s="20" t="s">
        <v>9</v>
      </c>
      <c r="K34" s="18" t="s">
        <v>42</v>
      </c>
      <c r="L34" s="19"/>
      <c r="M34" s="32">
        <f t="shared" si="2"/>
        <v>0</v>
      </c>
      <c r="N34" s="20" t="s">
        <v>9</v>
      </c>
      <c r="O34" s="18" t="s">
        <v>94</v>
      </c>
      <c r="P34" s="19" t="s">
        <v>74</v>
      </c>
      <c r="Q34" s="32"/>
      <c r="R34" s="20" t="s">
        <v>9</v>
      </c>
      <c r="S34" s="18" t="s">
        <v>42</v>
      </c>
      <c r="T34" s="19"/>
      <c r="U34" s="32"/>
    </row>
    <row r="35" spans="1:21" ht="14.25" customHeight="1">
      <c r="A35" s="16" t="s">
        <v>9</v>
      </c>
      <c r="B35" s="17" t="s">
        <v>9</v>
      </c>
      <c r="C35" s="18" t="s">
        <v>42</v>
      </c>
      <c r="D35" s="19"/>
      <c r="E35" s="32"/>
      <c r="F35" s="20" t="s">
        <v>9</v>
      </c>
      <c r="G35" s="18" t="s">
        <v>42</v>
      </c>
      <c r="H35" s="19"/>
      <c r="I35" s="32"/>
      <c r="J35" s="20" t="s">
        <v>9</v>
      </c>
      <c r="K35" s="18" t="s">
        <v>42</v>
      </c>
      <c r="L35" s="19"/>
      <c r="M35" s="32">
        <f t="shared" si="2"/>
        <v>0</v>
      </c>
      <c r="N35" s="20" t="s">
        <v>9</v>
      </c>
      <c r="O35" s="18" t="s">
        <v>256</v>
      </c>
      <c r="P35" s="19">
        <v>15</v>
      </c>
      <c r="Q35" s="32">
        <f t="shared" si="3"/>
        <v>4.0540540540540535</v>
      </c>
      <c r="R35" s="20" t="s">
        <v>9</v>
      </c>
      <c r="S35" s="18" t="s">
        <v>42</v>
      </c>
      <c r="T35" s="19"/>
      <c r="U35" s="32"/>
    </row>
    <row r="36" spans="1:21" ht="14.25" customHeight="1" thickBot="1">
      <c r="A36" s="21" t="s">
        <v>9</v>
      </c>
      <c r="B36" s="22" t="s">
        <v>9</v>
      </c>
      <c r="C36" s="23" t="s">
        <v>42</v>
      </c>
      <c r="D36" s="24"/>
      <c r="E36" s="33"/>
      <c r="F36" s="25" t="s">
        <v>9</v>
      </c>
      <c r="G36" s="26" t="s">
        <v>42</v>
      </c>
      <c r="H36" s="24"/>
      <c r="I36" s="33"/>
      <c r="J36" s="25" t="s">
        <v>9</v>
      </c>
      <c r="K36" s="26" t="s">
        <v>42</v>
      </c>
      <c r="L36" s="24"/>
      <c r="M36" s="33">
        <f t="shared" si="2"/>
        <v>0</v>
      </c>
      <c r="N36" s="25" t="s">
        <v>9</v>
      </c>
      <c r="O36" s="26" t="s">
        <v>132</v>
      </c>
      <c r="P36" s="24" t="s">
        <v>74</v>
      </c>
      <c r="Q36" s="33"/>
      <c r="R36" s="25" t="s">
        <v>9</v>
      </c>
      <c r="S36" s="26" t="s">
        <v>42</v>
      </c>
      <c r="T36" s="24"/>
      <c r="U36" s="33"/>
    </row>
    <row r="37" spans="1:21" ht="14.25" customHeight="1" thickTop="1" thickBot="1">
      <c r="A37" s="150" t="s">
        <v>95</v>
      </c>
      <c r="B37" s="151"/>
      <c r="C37" s="27" t="s">
        <v>42</v>
      </c>
      <c r="D37" s="28"/>
      <c r="E37" s="34"/>
      <c r="F37" s="29" t="s">
        <v>9</v>
      </c>
      <c r="G37" s="30" t="s">
        <v>257</v>
      </c>
      <c r="H37" s="28" t="s">
        <v>98</v>
      </c>
      <c r="I37" s="34"/>
      <c r="J37" s="29" t="s">
        <v>9</v>
      </c>
      <c r="K37" s="30" t="s">
        <v>42</v>
      </c>
      <c r="L37" s="28"/>
      <c r="M37" s="34">
        <f t="shared" si="2"/>
        <v>0</v>
      </c>
      <c r="N37" s="29" t="s">
        <v>9</v>
      </c>
      <c r="O37" s="30" t="s">
        <v>134</v>
      </c>
      <c r="P37" s="28" t="s">
        <v>98</v>
      </c>
      <c r="Q37" s="34"/>
      <c r="R37" s="29" t="s">
        <v>9</v>
      </c>
      <c r="S37" s="30" t="s">
        <v>96</v>
      </c>
      <c r="T37" s="28" t="s">
        <v>97</v>
      </c>
      <c r="U37" s="34"/>
    </row>
    <row r="38" spans="1:21" ht="14.25" customHeight="1" thickTop="1">
      <c r="A38" s="11" t="s">
        <v>99</v>
      </c>
      <c r="B38" s="143" t="s">
        <v>101</v>
      </c>
      <c r="C38" s="144"/>
      <c r="D38" s="144"/>
      <c r="E38" s="145"/>
      <c r="F38" s="143" t="s">
        <v>101</v>
      </c>
      <c r="G38" s="144"/>
      <c r="H38" s="144"/>
      <c r="I38" s="145"/>
      <c r="J38" s="143" t="s">
        <v>101</v>
      </c>
      <c r="K38" s="144"/>
      <c r="L38" s="144"/>
      <c r="M38" s="145"/>
      <c r="N38" s="143" t="s">
        <v>102</v>
      </c>
      <c r="O38" s="144"/>
      <c r="P38" s="144"/>
      <c r="Q38" s="145"/>
      <c r="R38" s="143" t="s">
        <v>101</v>
      </c>
      <c r="S38" s="144"/>
      <c r="T38" s="144"/>
      <c r="U38" s="145"/>
    </row>
    <row r="39" spans="1:21" ht="14.25" customHeight="1" thickBot="1">
      <c r="A39" s="21" t="s">
        <v>100</v>
      </c>
      <c r="B39" s="140" t="s">
        <v>258</v>
      </c>
      <c r="C39" s="141"/>
      <c r="D39" s="141"/>
      <c r="E39" s="142"/>
      <c r="F39" s="140" t="s">
        <v>259</v>
      </c>
      <c r="G39" s="141"/>
      <c r="H39" s="141"/>
      <c r="I39" s="142"/>
      <c r="J39" s="140" t="s">
        <v>260</v>
      </c>
      <c r="K39" s="141"/>
      <c r="L39" s="141"/>
      <c r="M39" s="142"/>
      <c r="N39" s="140" t="s">
        <v>261</v>
      </c>
      <c r="O39" s="141"/>
      <c r="P39" s="141"/>
      <c r="Q39" s="142"/>
      <c r="R39" s="140" t="s">
        <v>262</v>
      </c>
      <c r="S39" s="141"/>
      <c r="T39" s="141"/>
      <c r="U39" s="142"/>
    </row>
    <row r="40" spans="1:21" ht="18" customHeight="1" thickTop="1">
      <c r="A40" s="146" t="s">
        <v>103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</row>
    <row r="41" spans="1:21" ht="19.95" customHeight="1">
      <c r="A41" s="123" t="s">
        <v>217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</row>
    <row r="42" spans="1:21" ht="19.95" customHeight="1" thickBot="1">
      <c r="A42" s="64" t="s">
        <v>149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5" t="s">
        <v>0</v>
      </c>
      <c r="P42" s="125"/>
      <c r="Q42" s="125"/>
      <c r="R42" s="125"/>
      <c r="S42" s="125"/>
      <c r="T42" s="125"/>
      <c r="U42" s="125"/>
    </row>
    <row r="43" spans="1:21" ht="16.05" customHeight="1" thickTop="1">
      <c r="A43" s="126" t="s">
        <v>1</v>
      </c>
      <c r="B43" s="128" t="s">
        <v>218</v>
      </c>
      <c r="C43" s="128"/>
      <c r="D43" s="128"/>
      <c r="E43" s="128"/>
      <c r="F43" s="129" t="s">
        <v>219</v>
      </c>
      <c r="G43" s="128"/>
      <c r="H43" s="128"/>
      <c r="I43" s="128"/>
      <c r="J43" s="129" t="s">
        <v>220</v>
      </c>
      <c r="K43" s="128"/>
      <c r="L43" s="128"/>
      <c r="M43" s="128"/>
      <c r="N43" s="129" t="s">
        <v>221</v>
      </c>
      <c r="O43" s="128"/>
      <c r="P43" s="128"/>
      <c r="Q43" s="128"/>
      <c r="R43" s="129" t="s">
        <v>222</v>
      </c>
      <c r="S43" s="128"/>
      <c r="T43" s="128"/>
      <c r="U43" s="130"/>
    </row>
    <row r="44" spans="1:21" ht="14.25" customHeight="1">
      <c r="A44" s="127"/>
      <c r="B44" s="65" t="s">
        <v>2</v>
      </c>
      <c r="C44" s="115" t="s">
        <v>614</v>
      </c>
      <c r="D44" s="115"/>
      <c r="E44" s="115"/>
      <c r="F44" s="66" t="s">
        <v>2</v>
      </c>
      <c r="G44" s="115" t="s">
        <v>614</v>
      </c>
      <c r="H44" s="115"/>
      <c r="I44" s="115"/>
      <c r="J44" s="66" t="s">
        <v>2</v>
      </c>
      <c r="K44" s="115" t="s">
        <v>614</v>
      </c>
      <c r="L44" s="115"/>
      <c r="M44" s="115"/>
      <c r="N44" s="66" t="s">
        <v>2</v>
      </c>
      <c r="O44" s="115" t="s">
        <v>614</v>
      </c>
      <c r="P44" s="115"/>
      <c r="Q44" s="115"/>
      <c r="R44" s="66" t="s">
        <v>2</v>
      </c>
      <c r="S44" s="115" t="s">
        <v>614</v>
      </c>
      <c r="T44" s="115"/>
      <c r="U44" s="117"/>
    </row>
    <row r="45" spans="1:21" ht="14.25" customHeight="1">
      <c r="A45" s="127"/>
      <c r="B45" s="65" t="s">
        <v>3</v>
      </c>
      <c r="C45" s="115" t="s">
        <v>4</v>
      </c>
      <c r="D45" s="115"/>
      <c r="E45" s="115"/>
      <c r="F45" s="66" t="s">
        <v>3</v>
      </c>
      <c r="G45" s="115" t="s">
        <v>5</v>
      </c>
      <c r="H45" s="115"/>
      <c r="I45" s="115"/>
      <c r="J45" s="66" t="s">
        <v>3</v>
      </c>
      <c r="K45" s="115" t="s">
        <v>224</v>
      </c>
      <c r="L45" s="115"/>
      <c r="M45" s="115"/>
      <c r="N45" s="66" t="s">
        <v>3</v>
      </c>
      <c r="O45" s="115" t="s">
        <v>6</v>
      </c>
      <c r="P45" s="115"/>
      <c r="Q45" s="115"/>
      <c r="R45" s="66" t="s">
        <v>3</v>
      </c>
      <c r="S45" s="116" t="s">
        <v>225</v>
      </c>
      <c r="T45" s="115"/>
      <c r="U45" s="117"/>
    </row>
    <row r="46" spans="1:21" ht="14.25" customHeight="1" thickBot="1">
      <c r="A46" s="127"/>
      <c r="B46" s="67" t="s">
        <v>7</v>
      </c>
      <c r="C46" s="68" t="s">
        <v>8</v>
      </c>
      <c r="D46" s="69" t="s">
        <v>157</v>
      </c>
      <c r="E46" s="70" t="s">
        <v>584</v>
      </c>
      <c r="F46" s="71" t="s">
        <v>7</v>
      </c>
      <c r="G46" s="72" t="s">
        <v>8</v>
      </c>
      <c r="H46" s="69" t="s">
        <v>157</v>
      </c>
      <c r="I46" s="70" t="s">
        <v>584</v>
      </c>
      <c r="J46" s="71" t="s">
        <v>7</v>
      </c>
      <c r="K46" s="72" t="s">
        <v>8</v>
      </c>
      <c r="L46" s="69" t="s">
        <v>157</v>
      </c>
      <c r="M46" s="70" t="s">
        <v>584</v>
      </c>
      <c r="N46" s="71" t="s">
        <v>7</v>
      </c>
      <c r="O46" s="73" t="s">
        <v>8</v>
      </c>
      <c r="P46" s="70" t="s">
        <v>157</v>
      </c>
      <c r="Q46" s="70" t="s">
        <v>584</v>
      </c>
      <c r="R46" s="71" t="s">
        <v>7</v>
      </c>
      <c r="S46" s="72" t="s">
        <v>8</v>
      </c>
      <c r="T46" s="69" t="s">
        <v>157</v>
      </c>
      <c r="U46" s="74" t="s">
        <v>584</v>
      </c>
    </row>
    <row r="47" spans="1:21" ht="14.25" customHeight="1" thickTop="1">
      <c r="A47" s="75" t="s">
        <v>9</v>
      </c>
      <c r="B47" s="76" t="s">
        <v>65</v>
      </c>
      <c r="C47" s="95" t="s">
        <v>717</v>
      </c>
      <c r="D47" s="96" t="s">
        <v>649</v>
      </c>
      <c r="E47" s="78">
        <f>86</f>
        <v>86</v>
      </c>
      <c r="F47" s="79" t="s">
        <v>14</v>
      </c>
      <c r="G47" s="95" t="s">
        <v>693</v>
      </c>
      <c r="H47" s="96">
        <v>4</v>
      </c>
      <c r="I47" s="78">
        <f>H47/0.09</f>
        <v>44.444444444444443</v>
      </c>
      <c r="J47" s="79" t="s">
        <v>9</v>
      </c>
      <c r="K47" s="77" t="s">
        <v>42</v>
      </c>
      <c r="L47" s="99"/>
      <c r="M47" s="78">
        <f t="shared" ref="M47:M61" si="5">L47/0.09</f>
        <v>0</v>
      </c>
      <c r="N47" s="79" t="s">
        <v>26</v>
      </c>
      <c r="O47" s="95" t="s">
        <v>696</v>
      </c>
      <c r="P47" s="96">
        <v>3</v>
      </c>
      <c r="Q47" s="78">
        <f>P47/0.09</f>
        <v>33.333333333333336</v>
      </c>
      <c r="R47" s="79" t="s">
        <v>136</v>
      </c>
      <c r="S47" s="95" t="s">
        <v>663</v>
      </c>
      <c r="T47" s="96">
        <v>6.5</v>
      </c>
      <c r="U47" s="78">
        <f>T47/0.09</f>
        <v>72.222222222222229</v>
      </c>
    </row>
    <row r="48" spans="1:21" ht="14.25" customHeight="1">
      <c r="A48" s="80" t="s">
        <v>17</v>
      </c>
      <c r="B48" s="81" t="s">
        <v>646</v>
      </c>
      <c r="C48" s="82" t="s">
        <v>35</v>
      </c>
      <c r="D48" s="97"/>
      <c r="E48" s="83">
        <f>D48/0.09</f>
        <v>0</v>
      </c>
      <c r="F48" s="84" t="s">
        <v>21</v>
      </c>
      <c r="G48" s="82" t="s">
        <v>115</v>
      </c>
      <c r="H48" s="97">
        <v>6</v>
      </c>
      <c r="I48" s="83">
        <f>H48/0.09</f>
        <v>66.666666666666671</v>
      </c>
      <c r="J48" s="84" t="s">
        <v>9</v>
      </c>
      <c r="K48" s="82" t="s">
        <v>42</v>
      </c>
      <c r="L48" s="101"/>
      <c r="M48" s="83">
        <f t="shared" si="5"/>
        <v>0</v>
      </c>
      <c r="N48" s="84" t="s">
        <v>231</v>
      </c>
      <c r="O48" s="102" t="s">
        <v>686</v>
      </c>
      <c r="P48" s="101">
        <v>3.6</v>
      </c>
      <c r="Q48" s="83">
        <f>P48/0.09</f>
        <v>40</v>
      </c>
      <c r="R48" s="84" t="s">
        <v>137</v>
      </c>
      <c r="S48" s="82" t="s">
        <v>31</v>
      </c>
      <c r="T48" s="97">
        <v>3</v>
      </c>
      <c r="U48" s="83">
        <f>T48/0.09</f>
        <v>33.333333333333336</v>
      </c>
    </row>
    <row r="49" spans="1:21" ht="14.25" customHeight="1">
      <c r="A49" s="80" t="s">
        <v>9</v>
      </c>
      <c r="B49" s="81" t="s">
        <v>716</v>
      </c>
      <c r="C49" s="82" t="s">
        <v>41</v>
      </c>
      <c r="D49" s="97"/>
      <c r="E49" s="83">
        <f>D49/0.09</f>
        <v>0</v>
      </c>
      <c r="F49" s="84" t="s">
        <v>162</v>
      </c>
      <c r="G49" s="82" t="s">
        <v>234</v>
      </c>
      <c r="H49" s="97">
        <v>1</v>
      </c>
      <c r="I49" s="83">
        <f>H49/0.09</f>
        <v>11.111111111111111</v>
      </c>
      <c r="J49" s="84" t="s">
        <v>9</v>
      </c>
      <c r="K49" s="82" t="s">
        <v>42</v>
      </c>
      <c r="L49" s="97"/>
      <c r="M49" s="83">
        <f t="shared" si="5"/>
        <v>0</v>
      </c>
      <c r="N49" s="84" t="s">
        <v>676</v>
      </c>
      <c r="O49" s="82" t="s">
        <v>84</v>
      </c>
      <c r="P49" s="97">
        <v>3</v>
      </c>
      <c r="Q49" s="83">
        <f>45/0.09</f>
        <v>500</v>
      </c>
      <c r="R49" s="84" t="s">
        <v>26</v>
      </c>
      <c r="S49" s="102" t="s">
        <v>658</v>
      </c>
      <c r="T49" s="101">
        <v>2</v>
      </c>
      <c r="U49" s="83">
        <f>T49/0.09</f>
        <v>22.222222222222221</v>
      </c>
    </row>
    <row r="50" spans="1:21" ht="14.25" customHeight="1">
      <c r="A50" s="80" t="s">
        <v>9</v>
      </c>
      <c r="B50" s="81" t="s">
        <v>9</v>
      </c>
      <c r="C50" s="82" t="s">
        <v>42</v>
      </c>
      <c r="D50" s="97"/>
      <c r="E50" s="83"/>
      <c r="F50" s="84" t="s">
        <v>119</v>
      </c>
      <c r="G50" s="82" t="s">
        <v>33</v>
      </c>
      <c r="H50" s="97">
        <v>0.5</v>
      </c>
      <c r="I50" s="83">
        <f>H50/0.09</f>
        <v>5.5555555555555554</v>
      </c>
      <c r="J50" s="84" t="s">
        <v>9</v>
      </c>
      <c r="K50" s="82" t="s">
        <v>42</v>
      </c>
      <c r="L50" s="97"/>
      <c r="M50" s="83">
        <f t="shared" si="5"/>
        <v>0</v>
      </c>
      <c r="N50" s="84" t="s">
        <v>677</v>
      </c>
      <c r="O50" s="82" t="s">
        <v>177</v>
      </c>
      <c r="P50" s="97"/>
      <c r="Q50" s="83">
        <f>P50/0.09</f>
        <v>0</v>
      </c>
      <c r="R50" s="84" t="s">
        <v>9</v>
      </c>
      <c r="S50" s="82" t="s">
        <v>138</v>
      </c>
      <c r="T50" s="97"/>
      <c r="U50" s="83">
        <f>T50/0.09</f>
        <v>0</v>
      </c>
    </row>
    <row r="51" spans="1:21" ht="14.25" customHeight="1">
      <c r="A51" s="80" t="s">
        <v>9</v>
      </c>
      <c r="B51" s="81" t="s">
        <v>9</v>
      </c>
      <c r="C51" s="82" t="s">
        <v>42</v>
      </c>
      <c r="D51" s="97"/>
      <c r="E51" s="83"/>
      <c r="F51" s="84"/>
      <c r="G51" s="82" t="s">
        <v>694</v>
      </c>
      <c r="H51" s="97" t="s">
        <v>695</v>
      </c>
      <c r="I51" s="83"/>
      <c r="J51" s="84" t="s">
        <v>9</v>
      </c>
      <c r="K51" s="82" t="s">
        <v>42</v>
      </c>
      <c r="L51" s="97"/>
      <c r="M51" s="83">
        <f t="shared" si="5"/>
        <v>0</v>
      </c>
      <c r="N51" s="84" t="s">
        <v>9</v>
      </c>
      <c r="O51" s="82" t="s">
        <v>235</v>
      </c>
      <c r="P51" s="97"/>
      <c r="Q51" s="83">
        <f>P51/0.09</f>
        <v>0</v>
      </c>
      <c r="R51" s="84" t="s">
        <v>9</v>
      </c>
      <c r="S51" s="82"/>
      <c r="T51" s="97"/>
      <c r="U51" s="83"/>
    </row>
    <row r="52" spans="1:21" ht="14.25" customHeight="1">
      <c r="A52" s="80" t="s">
        <v>9</v>
      </c>
      <c r="B52" s="81" t="s">
        <v>9</v>
      </c>
      <c r="C52" s="82" t="s">
        <v>42</v>
      </c>
      <c r="D52" s="97"/>
      <c r="E52" s="83"/>
      <c r="F52" s="84"/>
      <c r="G52" s="82"/>
      <c r="H52" s="97"/>
      <c r="I52" s="83"/>
      <c r="J52" s="84" t="s">
        <v>9</v>
      </c>
      <c r="K52" s="82" t="s">
        <v>42</v>
      </c>
      <c r="L52" s="97"/>
      <c r="M52" s="83">
        <f t="shared" si="5"/>
        <v>0</v>
      </c>
      <c r="N52" s="84" t="s">
        <v>9</v>
      </c>
      <c r="O52" s="82" t="s">
        <v>236</v>
      </c>
      <c r="P52" s="97"/>
      <c r="Q52" s="83"/>
      <c r="R52" s="84" t="s">
        <v>9</v>
      </c>
      <c r="S52" s="82"/>
      <c r="T52" s="97"/>
      <c r="U52" s="83"/>
    </row>
    <row r="53" spans="1:21" ht="14.25" customHeight="1">
      <c r="A53" s="80" t="s">
        <v>23</v>
      </c>
      <c r="B53" s="81" t="s">
        <v>9</v>
      </c>
      <c r="C53" s="82" t="s">
        <v>42</v>
      </c>
      <c r="D53" s="97"/>
      <c r="E53" s="83"/>
      <c r="F53" s="84" t="s">
        <v>9</v>
      </c>
      <c r="G53" s="82"/>
      <c r="H53" s="97"/>
      <c r="I53" s="83"/>
      <c r="J53" s="84" t="s">
        <v>9</v>
      </c>
      <c r="K53" s="82" t="s">
        <v>42</v>
      </c>
      <c r="L53" s="97"/>
      <c r="M53" s="83">
        <f t="shared" si="5"/>
        <v>0</v>
      </c>
      <c r="N53" s="84" t="s">
        <v>9</v>
      </c>
      <c r="O53" s="82" t="s">
        <v>237</v>
      </c>
      <c r="P53" s="97"/>
      <c r="Q53" s="83">
        <f>P53/0.09</f>
        <v>0</v>
      </c>
      <c r="R53" s="84" t="s">
        <v>9</v>
      </c>
      <c r="S53" s="82" t="s">
        <v>42</v>
      </c>
      <c r="T53" s="97"/>
      <c r="U53" s="83"/>
    </row>
    <row r="54" spans="1:21" ht="14.25" customHeight="1" thickBot="1">
      <c r="A54" s="85" t="s">
        <v>9</v>
      </c>
      <c r="B54" s="86" t="s">
        <v>9</v>
      </c>
      <c r="C54" s="87" t="s">
        <v>42</v>
      </c>
      <c r="D54" s="98"/>
      <c r="E54" s="88"/>
      <c r="F54" s="89" t="s">
        <v>9</v>
      </c>
      <c r="G54" s="90" t="s">
        <v>42</v>
      </c>
      <c r="H54" s="98"/>
      <c r="I54" s="88"/>
      <c r="J54" s="89" t="s">
        <v>9</v>
      </c>
      <c r="K54" s="90" t="s">
        <v>42</v>
      </c>
      <c r="L54" s="98"/>
      <c r="M54" s="88">
        <f t="shared" si="5"/>
        <v>0</v>
      </c>
      <c r="N54" s="89" t="s">
        <v>9</v>
      </c>
      <c r="O54" s="90"/>
      <c r="P54" s="98"/>
      <c r="Q54" s="88"/>
      <c r="R54" s="89" t="s">
        <v>9</v>
      </c>
      <c r="S54" s="90" t="s">
        <v>42</v>
      </c>
      <c r="T54" s="98"/>
      <c r="U54" s="88"/>
    </row>
    <row r="55" spans="1:21" ht="14.25" customHeight="1" thickTop="1">
      <c r="A55" s="80" t="s">
        <v>9</v>
      </c>
      <c r="B55" s="81" t="s">
        <v>199</v>
      </c>
      <c r="C55" s="77" t="s">
        <v>86</v>
      </c>
      <c r="D55" s="99">
        <v>2</v>
      </c>
      <c r="E55" s="78">
        <f>D55/0.09</f>
        <v>22.222222222222221</v>
      </c>
      <c r="F55" s="84" t="s">
        <v>239</v>
      </c>
      <c r="G55" s="77" t="s">
        <v>54</v>
      </c>
      <c r="H55" s="99">
        <v>6</v>
      </c>
      <c r="I55" s="78">
        <f>H55/0.09</f>
        <v>66.666666666666671</v>
      </c>
      <c r="J55" s="84" t="s">
        <v>9</v>
      </c>
      <c r="K55" s="77" t="s">
        <v>42</v>
      </c>
      <c r="L55" s="99"/>
      <c r="M55" s="78">
        <f t="shared" si="5"/>
        <v>0</v>
      </c>
      <c r="N55" s="84" t="s">
        <v>141</v>
      </c>
      <c r="O55" s="77" t="s">
        <v>144</v>
      </c>
      <c r="P55" s="99">
        <v>7</v>
      </c>
      <c r="Q55" s="78">
        <f>P55/0.09</f>
        <v>77.777777777777786</v>
      </c>
      <c r="R55" s="84" t="s">
        <v>62</v>
      </c>
      <c r="S55" s="95" t="s">
        <v>697</v>
      </c>
      <c r="T55" s="96">
        <v>0.3</v>
      </c>
      <c r="U55" s="83">
        <f>T55/0.09</f>
        <v>3.3333333333333335</v>
      </c>
    </row>
    <row r="56" spans="1:21" ht="14.25" customHeight="1">
      <c r="A56" s="80" t="s">
        <v>57</v>
      </c>
      <c r="B56" s="81" t="s">
        <v>203</v>
      </c>
      <c r="C56" s="102" t="s">
        <v>686</v>
      </c>
      <c r="D56" s="101">
        <v>2.4</v>
      </c>
      <c r="E56" s="83">
        <f>D56/0.09</f>
        <v>26.666666666666668</v>
      </c>
      <c r="F56" s="84" t="s">
        <v>241</v>
      </c>
      <c r="G56" s="82" t="s">
        <v>178</v>
      </c>
      <c r="H56" s="97">
        <v>1</v>
      </c>
      <c r="I56" s="83">
        <f>2.55*24/0.09</f>
        <v>680</v>
      </c>
      <c r="J56" s="84" t="s">
        <v>9</v>
      </c>
      <c r="K56" s="82" t="s">
        <v>42</v>
      </c>
      <c r="L56" s="97"/>
      <c r="M56" s="83">
        <f t="shared" si="5"/>
        <v>0</v>
      </c>
      <c r="N56" s="84" t="s">
        <v>26</v>
      </c>
      <c r="O56" s="102" t="s">
        <v>650</v>
      </c>
      <c r="P56" s="101">
        <v>0.2</v>
      </c>
      <c r="Q56" s="83">
        <f>P56/0.09</f>
        <v>2.2222222222222223</v>
      </c>
      <c r="R56" s="84" t="s">
        <v>67</v>
      </c>
      <c r="S56" s="82" t="s">
        <v>19</v>
      </c>
      <c r="T56" s="97">
        <v>6</v>
      </c>
      <c r="U56" s="83">
        <f>T56/0.09</f>
        <v>66.666666666666671</v>
      </c>
    </row>
    <row r="57" spans="1:21" ht="14.25" customHeight="1">
      <c r="A57" s="80" t="s">
        <v>9</v>
      </c>
      <c r="B57" s="81" t="s">
        <v>204</v>
      </c>
      <c r="C57" s="82" t="s">
        <v>245</v>
      </c>
      <c r="D57" s="97">
        <v>2</v>
      </c>
      <c r="E57" s="83">
        <f>D57/0.09</f>
        <v>22.222222222222221</v>
      </c>
      <c r="F57" s="84" t="s">
        <v>143</v>
      </c>
      <c r="G57" s="82" t="s">
        <v>243</v>
      </c>
      <c r="H57" s="97">
        <v>1</v>
      </c>
      <c r="I57" s="83">
        <f t="shared" ref="I57:I63" si="6">H57/0.09</f>
        <v>11.111111111111111</v>
      </c>
      <c r="J57" s="84" t="s">
        <v>9</v>
      </c>
      <c r="K57" s="82" t="s">
        <v>42</v>
      </c>
      <c r="L57" s="97"/>
      <c r="M57" s="83">
        <f t="shared" si="5"/>
        <v>0</v>
      </c>
      <c r="N57" s="84" t="s">
        <v>244</v>
      </c>
      <c r="O57" s="82" t="s">
        <v>44</v>
      </c>
      <c r="P57" s="97">
        <v>0.5</v>
      </c>
      <c r="Q57" s="83">
        <f>P57/0.09</f>
        <v>5.5555555555555554</v>
      </c>
      <c r="R57" s="84" t="s">
        <v>121</v>
      </c>
      <c r="S57" s="82" t="s">
        <v>33</v>
      </c>
      <c r="T57" s="97">
        <v>0.5</v>
      </c>
      <c r="U57" s="83">
        <f>T57/0.09</f>
        <v>5.5555555555555554</v>
      </c>
    </row>
    <row r="58" spans="1:21" ht="14.25" customHeight="1">
      <c r="A58" s="80" t="s">
        <v>9</v>
      </c>
      <c r="B58" s="81" t="s">
        <v>9</v>
      </c>
      <c r="C58" s="82" t="s">
        <v>200</v>
      </c>
      <c r="D58" s="97">
        <v>2</v>
      </c>
      <c r="E58" s="83">
        <f>D58/0.09</f>
        <v>22.222222222222221</v>
      </c>
      <c r="F58" s="84" t="s">
        <v>69</v>
      </c>
      <c r="G58" s="82"/>
      <c r="H58" s="97"/>
      <c r="I58" s="83">
        <f t="shared" si="6"/>
        <v>0</v>
      </c>
      <c r="J58" s="84" t="s">
        <v>9</v>
      </c>
      <c r="K58" s="82" t="s">
        <v>42</v>
      </c>
      <c r="L58" s="97"/>
      <c r="M58" s="83">
        <f t="shared" si="5"/>
        <v>0</v>
      </c>
      <c r="N58" s="84" t="s">
        <v>63</v>
      </c>
      <c r="O58" s="82" t="s">
        <v>33</v>
      </c>
      <c r="P58" s="97">
        <v>0.5</v>
      </c>
      <c r="Q58" s="83">
        <f>9/0.09</f>
        <v>100</v>
      </c>
      <c r="R58" s="84" t="s">
        <v>10</v>
      </c>
      <c r="S58" s="82" t="s">
        <v>44</v>
      </c>
      <c r="T58" s="97">
        <v>0.5</v>
      </c>
      <c r="U58" s="83">
        <f>12/0.09</f>
        <v>133.33333333333334</v>
      </c>
    </row>
    <row r="59" spans="1:21" ht="14.25" customHeight="1">
      <c r="A59" s="80" t="s">
        <v>9</v>
      </c>
      <c r="B59" s="81" t="s">
        <v>9</v>
      </c>
      <c r="C59" s="82" t="s">
        <v>246</v>
      </c>
      <c r="D59" s="97"/>
      <c r="E59" s="83">
        <f>D59/0.09</f>
        <v>0</v>
      </c>
      <c r="F59" s="84" t="s">
        <v>9</v>
      </c>
      <c r="G59" s="82"/>
      <c r="H59" s="97"/>
      <c r="I59" s="83">
        <f t="shared" si="6"/>
        <v>0</v>
      </c>
      <c r="J59" s="84" t="s">
        <v>9</v>
      </c>
      <c r="K59" s="82" t="s">
        <v>42</v>
      </c>
      <c r="L59" s="97"/>
      <c r="M59" s="83">
        <f t="shared" si="5"/>
        <v>0</v>
      </c>
      <c r="N59" s="84" t="s">
        <v>71</v>
      </c>
      <c r="O59" s="82"/>
      <c r="P59" s="97"/>
      <c r="Q59" s="83">
        <f>P59/0.09</f>
        <v>0</v>
      </c>
      <c r="R59" s="84" t="s">
        <v>18</v>
      </c>
      <c r="S59" s="82"/>
      <c r="T59" s="97"/>
      <c r="U59" s="83">
        <f>T59/0.09</f>
        <v>0</v>
      </c>
    </row>
    <row r="60" spans="1:21" ht="14.25" customHeight="1">
      <c r="A60" s="80" t="s">
        <v>23</v>
      </c>
      <c r="B60" s="81" t="s">
        <v>9</v>
      </c>
      <c r="C60" s="82" t="s">
        <v>247</v>
      </c>
      <c r="D60" s="97"/>
      <c r="E60" s="83"/>
      <c r="F60" s="84" t="s">
        <v>9</v>
      </c>
      <c r="G60" s="82" t="s">
        <v>42</v>
      </c>
      <c r="H60" s="97"/>
      <c r="I60" s="83">
        <f t="shared" si="6"/>
        <v>0</v>
      </c>
      <c r="J60" s="84"/>
      <c r="K60" s="82"/>
      <c r="L60" s="97"/>
      <c r="M60" s="83">
        <f t="shared" si="5"/>
        <v>0</v>
      </c>
      <c r="N60" s="84" t="s">
        <v>9</v>
      </c>
      <c r="O60" s="82"/>
      <c r="P60" s="97"/>
      <c r="Q60" s="83">
        <f>P60/0.09</f>
        <v>0</v>
      </c>
      <c r="R60" s="84" t="s">
        <v>9</v>
      </c>
      <c r="S60" s="82"/>
      <c r="T60" s="97"/>
      <c r="U60" s="83">
        <f>T60/0.09</f>
        <v>0</v>
      </c>
    </row>
    <row r="61" spans="1:21" ht="14.25" customHeight="1" thickBot="1">
      <c r="A61" s="85" t="s">
        <v>9</v>
      </c>
      <c r="B61" s="86" t="s">
        <v>9</v>
      </c>
      <c r="C61" s="87"/>
      <c r="D61" s="98"/>
      <c r="E61" s="88"/>
      <c r="F61" s="89" t="s">
        <v>9</v>
      </c>
      <c r="G61" s="90" t="s">
        <v>42</v>
      </c>
      <c r="H61" s="98"/>
      <c r="I61" s="88">
        <f t="shared" si="6"/>
        <v>0</v>
      </c>
      <c r="J61" s="89"/>
      <c r="K61" s="90"/>
      <c r="L61" s="98"/>
      <c r="M61" s="88">
        <f t="shared" si="5"/>
        <v>0</v>
      </c>
      <c r="N61" s="89" t="s">
        <v>9</v>
      </c>
      <c r="O61" s="90" t="s">
        <v>42</v>
      </c>
      <c r="P61" s="98"/>
      <c r="Q61" s="88">
        <f>P61/0.09</f>
        <v>0</v>
      </c>
      <c r="R61" s="89" t="s">
        <v>9</v>
      </c>
      <c r="S61" s="90" t="s">
        <v>42</v>
      </c>
      <c r="T61" s="98"/>
      <c r="U61" s="88">
        <f>T61/0.09</f>
        <v>0</v>
      </c>
    </row>
    <row r="62" spans="1:21" ht="14.25" customHeight="1" thickTop="1">
      <c r="A62" s="80" t="s">
        <v>9</v>
      </c>
      <c r="B62" s="81" t="s">
        <v>72</v>
      </c>
      <c r="C62" s="77" t="s">
        <v>586</v>
      </c>
      <c r="D62" s="99">
        <v>6</v>
      </c>
      <c r="E62" s="78">
        <f>D62/0.09</f>
        <v>66.666666666666671</v>
      </c>
      <c r="F62" s="84" t="s">
        <v>73</v>
      </c>
      <c r="G62" s="77" t="s">
        <v>585</v>
      </c>
      <c r="H62" s="99">
        <v>6</v>
      </c>
      <c r="I62" s="78">
        <f t="shared" si="6"/>
        <v>66.666666666666671</v>
      </c>
      <c r="J62" s="84"/>
      <c r="K62" s="77"/>
      <c r="L62" s="99"/>
      <c r="M62" s="78">
        <f t="shared" ref="M62:M65" si="7">L62/0.09</f>
        <v>0</v>
      </c>
      <c r="N62" s="84" t="s">
        <v>73</v>
      </c>
      <c r="O62" s="77" t="s">
        <v>585</v>
      </c>
      <c r="P62" s="99">
        <v>6</v>
      </c>
      <c r="Q62" s="78">
        <f>P62/0.09</f>
        <v>66.666666666666671</v>
      </c>
      <c r="R62" s="84" t="s">
        <v>73</v>
      </c>
      <c r="S62" s="77" t="s">
        <v>585</v>
      </c>
      <c r="T62" s="99">
        <v>6</v>
      </c>
      <c r="U62" s="78">
        <f>T62/0.09</f>
        <v>66.666666666666671</v>
      </c>
    </row>
    <row r="63" spans="1:21" ht="14.25" customHeight="1">
      <c r="A63" s="80" t="s">
        <v>75</v>
      </c>
      <c r="B63" s="81" t="s">
        <v>76</v>
      </c>
      <c r="C63" s="82" t="s">
        <v>77</v>
      </c>
      <c r="D63" s="97">
        <v>0.2</v>
      </c>
      <c r="E63" s="83">
        <f>D63/0.09</f>
        <v>2.2222222222222223</v>
      </c>
      <c r="F63" s="84" t="s">
        <v>78</v>
      </c>
      <c r="G63" s="82" t="s">
        <v>77</v>
      </c>
      <c r="H63" s="97">
        <v>0.2</v>
      </c>
      <c r="I63" s="83">
        <f t="shared" si="6"/>
        <v>2.2222222222222223</v>
      </c>
      <c r="J63" s="84"/>
      <c r="K63" s="82"/>
      <c r="L63" s="97"/>
      <c r="M63" s="83">
        <f t="shared" si="7"/>
        <v>0</v>
      </c>
      <c r="N63" s="84" t="s">
        <v>78</v>
      </c>
      <c r="O63" s="82" t="s">
        <v>77</v>
      </c>
      <c r="P63" s="97">
        <v>0.2</v>
      </c>
      <c r="Q63" s="83">
        <f>P63/0.09</f>
        <v>2.2222222222222223</v>
      </c>
      <c r="R63" s="84" t="s">
        <v>78</v>
      </c>
      <c r="S63" s="82" t="s">
        <v>77</v>
      </c>
      <c r="T63" s="97">
        <v>0.2</v>
      </c>
      <c r="U63" s="83">
        <f>T63/0.09</f>
        <v>2.2222222222222223</v>
      </c>
    </row>
    <row r="64" spans="1:21" ht="14.25" customHeight="1">
      <c r="A64" s="80" t="s">
        <v>23</v>
      </c>
      <c r="B64" s="81" t="s">
        <v>79</v>
      </c>
      <c r="C64" s="82" t="s">
        <v>42</v>
      </c>
      <c r="D64" s="97"/>
      <c r="E64" s="83"/>
      <c r="F64" s="84" t="s">
        <v>587</v>
      </c>
      <c r="G64" s="82" t="s">
        <v>42</v>
      </c>
      <c r="H64" s="97"/>
      <c r="I64" s="83"/>
      <c r="J64" s="84"/>
      <c r="K64" s="82"/>
      <c r="L64" s="97"/>
      <c r="M64" s="83">
        <f t="shared" si="7"/>
        <v>0</v>
      </c>
      <c r="N64" s="84" t="s">
        <v>587</v>
      </c>
      <c r="O64" s="82" t="s">
        <v>42</v>
      </c>
      <c r="P64" s="97"/>
      <c r="Q64" s="83"/>
      <c r="R64" s="84" t="s">
        <v>587</v>
      </c>
      <c r="S64" s="82" t="s">
        <v>42</v>
      </c>
      <c r="T64" s="97"/>
      <c r="U64" s="83"/>
    </row>
    <row r="65" spans="1:21" ht="14.25" customHeight="1" thickBot="1">
      <c r="A65" s="85" t="s">
        <v>9</v>
      </c>
      <c r="B65" s="86" t="s">
        <v>81</v>
      </c>
      <c r="C65" s="87" t="s">
        <v>42</v>
      </c>
      <c r="D65" s="98"/>
      <c r="E65" s="88"/>
      <c r="F65" s="89" t="s">
        <v>588</v>
      </c>
      <c r="G65" s="90" t="s">
        <v>42</v>
      </c>
      <c r="H65" s="98"/>
      <c r="I65" s="88"/>
      <c r="J65" s="89"/>
      <c r="K65" s="90"/>
      <c r="L65" s="98"/>
      <c r="M65" s="88">
        <f t="shared" si="7"/>
        <v>0</v>
      </c>
      <c r="N65" s="89" t="s">
        <v>588</v>
      </c>
      <c r="O65" s="90" t="s">
        <v>42</v>
      </c>
      <c r="P65" s="98"/>
      <c r="Q65" s="88"/>
      <c r="R65" s="89" t="s">
        <v>588</v>
      </c>
      <c r="S65" s="90" t="s">
        <v>42</v>
      </c>
      <c r="T65" s="98"/>
      <c r="U65" s="88"/>
    </row>
    <row r="66" spans="1:21" ht="14.25" customHeight="1" thickTop="1">
      <c r="A66" s="80" t="s">
        <v>9</v>
      </c>
      <c r="B66" s="81" t="s">
        <v>248</v>
      </c>
      <c r="C66" s="77" t="s">
        <v>249</v>
      </c>
      <c r="D66" s="99">
        <v>0.1</v>
      </c>
      <c r="E66" s="78">
        <f>0.15*13/0.09</f>
        <v>21.666666666666668</v>
      </c>
      <c r="F66" s="84" t="s">
        <v>82</v>
      </c>
      <c r="G66" s="77" t="s">
        <v>250</v>
      </c>
      <c r="H66" s="99">
        <v>0.3</v>
      </c>
      <c r="I66" s="78">
        <f>6/0.09</f>
        <v>66.666666666666671</v>
      </c>
      <c r="J66" s="84"/>
      <c r="K66" s="77"/>
      <c r="L66" s="99"/>
      <c r="M66" s="78">
        <f t="shared" ref="M66:M77" si="8">L66/0.09</f>
        <v>0</v>
      </c>
      <c r="N66" s="84" t="s">
        <v>10</v>
      </c>
      <c r="O66" s="77" t="s">
        <v>124</v>
      </c>
      <c r="P66" s="99">
        <v>2</v>
      </c>
      <c r="Q66" s="78">
        <f t="shared" ref="Q66:Q68" si="9">P66/0.09</f>
        <v>22.222222222222221</v>
      </c>
      <c r="R66" s="84" t="s">
        <v>123</v>
      </c>
      <c r="S66" s="77" t="s">
        <v>251</v>
      </c>
      <c r="T66" s="99" t="s">
        <v>252</v>
      </c>
      <c r="U66" s="78">
        <f>0.58*45/3.7</f>
        <v>7.0540540540540535</v>
      </c>
    </row>
    <row r="67" spans="1:21" ht="14.25" customHeight="1">
      <c r="A67" s="80" t="s">
        <v>47</v>
      </c>
      <c r="B67" s="81" t="s">
        <v>23</v>
      </c>
      <c r="C67" s="82" t="s">
        <v>253</v>
      </c>
      <c r="D67" s="97"/>
      <c r="E67" s="83">
        <f>D67/0.09</f>
        <v>0</v>
      </c>
      <c r="F67" s="84" t="s">
        <v>23</v>
      </c>
      <c r="G67" s="82" t="s">
        <v>32</v>
      </c>
      <c r="H67" s="97">
        <v>0.5</v>
      </c>
      <c r="I67" s="83">
        <f>H67/0.09</f>
        <v>5.5555555555555554</v>
      </c>
      <c r="J67" s="84"/>
      <c r="K67" s="82"/>
      <c r="L67" s="97"/>
      <c r="M67" s="83">
        <f t="shared" si="8"/>
        <v>0</v>
      </c>
      <c r="N67" s="84" t="s">
        <v>18</v>
      </c>
      <c r="O67" s="102" t="s">
        <v>688</v>
      </c>
      <c r="P67" s="101">
        <v>1</v>
      </c>
      <c r="Q67" s="83">
        <f t="shared" si="9"/>
        <v>11.111111111111111</v>
      </c>
      <c r="R67" s="84" t="s">
        <v>117</v>
      </c>
      <c r="S67" s="82" t="s">
        <v>254</v>
      </c>
      <c r="T67" s="97">
        <v>17</v>
      </c>
      <c r="U67" s="83">
        <f t="shared" ref="U67:U68" si="10">T67/3.7</f>
        <v>4.5945945945945947</v>
      </c>
    </row>
    <row r="68" spans="1:21" ht="14.25" customHeight="1">
      <c r="A68" s="80" t="s">
        <v>9</v>
      </c>
      <c r="B68" s="81" t="s">
        <v>690</v>
      </c>
      <c r="C68" s="82" t="s">
        <v>77</v>
      </c>
      <c r="D68" s="97"/>
      <c r="E68" s="83">
        <f>D68/0.09</f>
        <v>0</v>
      </c>
      <c r="F68" s="84" t="s">
        <v>62</v>
      </c>
      <c r="G68" s="82" t="s">
        <v>116</v>
      </c>
      <c r="H68" s="97">
        <v>0.5</v>
      </c>
      <c r="I68" s="83">
        <f>H68/0.09</f>
        <v>5.5555555555555554</v>
      </c>
      <c r="J68" s="84"/>
      <c r="K68" s="82"/>
      <c r="L68" s="97"/>
      <c r="M68" s="83">
        <f t="shared" si="8"/>
        <v>0</v>
      </c>
      <c r="N68" s="84" t="s">
        <v>131</v>
      </c>
      <c r="O68" s="82"/>
      <c r="P68" s="97"/>
      <c r="Q68" s="83">
        <f t="shared" si="9"/>
        <v>0</v>
      </c>
      <c r="R68" s="84" t="s">
        <v>80</v>
      </c>
      <c r="S68" s="82" t="s">
        <v>92</v>
      </c>
      <c r="T68" s="97" t="s">
        <v>93</v>
      </c>
      <c r="U68" s="83">
        <f>50/3.7</f>
        <v>13.513513513513512</v>
      </c>
    </row>
    <row r="69" spans="1:21" ht="14.25" customHeight="1">
      <c r="A69" s="80" t="s">
        <v>9</v>
      </c>
      <c r="B69" s="81" t="s">
        <v>691</v>
      </c>
      <c r="C69" s="102" t="s">
        <v>692</v>
      </c>
      <c r="D69" s="101">
        <v>2</v>
      </c>
      <c r="E69" s="83">
        <f>D69/0.09</f>
        <v>22.222222222222221</v>
      </c>
      <c r="F69" s="84" t="s">
        <v>67</v>
      </c>
      <c r="G69" s="82" t="s">
        <v>44</v>
      </c>
      <c r="H69" s="97">
        <v>0.5</v>
      </c>
      <c r="I69" s="83">
        <f>6/0.09</f>
        <v>66.666666666666671</v>
      </c>
      <c r="J69" s="84" t="s">
        <v>9</v>
      </c>
      <c r="K69" s="82" t="s">
        <v>42</v>
      </c>
      <c r="L69" s="97"/>
      <c r="M69" s="83">
        <f t="shared" si="8"/>
        <v>0</v>
      </c>
      <c r="N69" s="84" t="s">
        <v>255</v>
      </c>
      <c r="O69" s="82" t="s">
        <v>42</v>
      </c>
      <c r="P69" s="97"/>
      <c r="Q69" s="83"/>
      <c r="R69" s="84" t="s">
        <v>37</v>
      </c>
      <c r="S69" s="82" t="s">
        <v>42</v>
      </c>
      <c r="T69" s="97"/>
      <c r="U69" s="83"/>
    </row>
    <row r="70" spans="1:21" ht="14.25" customHeight="1">
      <c r="A70" s="80" t="s">
        <v>9</v>
      </c>
      <c r="B70" s="81" t="s">
        <v>47</v>
      </c>
      <c r="C70" s="82"/>
      <c r="D70" s="97"/>
      <c r="E70" s="83">
        <f>D70/0.09</f>
        <v>0</v>
      </c>
      <c r="F70" s="84" t="s">
        <v>47</v>
      </c>
      <c r="G70" s="82" t="s">
        <v>33</v>
      </c>
      <c r="H70" s="97">
        <v>0.5</v>
      </c>
      <c r="I70" s="83">
        <f>H70/0.09</f>
        <v>5.5555555555555554</v>
      </c>
      <c r="J70" s="84" t="s">
        <v>9</v>
      </c>
      <c r="K70" s="82" t="s">
        <v>42</v>
      </c>
      <c r="L70" s="97"/>
      <c r="M70" s="83">
        <f t="shared" si="8"/>
        <v>0</v>
      </c>
      <c r="N70" s="84" t="s">
        <v>47</v>
      </c>
      <c r="O70" s="82" t="s">
        <v>42</v>
      </c>
      <c r="P70" s="97"/>
      <c r="Q70" s="83"/>
      <c r="R70" s="84" t="s">
        <v>146</v>
      </c>
      <c r="S70" s="82" t="s">
        <v>42</v>
      </c>
      <c r="T70" s="97"/>
      <c r="U70" s="83"/>
    </row>
    <row r="71" spans="1:21" ht="14.25" customHeight="1">
      <c r="A71" s="80" t="s">
        <v>9</v>
      </c>
      <c r="B71" s="81" t="s">
        <v>9</v>
      </c>
      <c r="C71" s="82" t="s">
        <v>42</v>
      </c>
      <c r="D71" s="97"/>
      <c r="E71" s="83"/>
      <c r="F71" s="84" t="s">
        <v>9</v>
      </c>
      <c r="G71" s="82"/>
      <c r="H71" s="97"/>
      <c r="I71" s="83">
        <f>H71/0.09</f>
        <v>0</v>
      </c>
      <c r="J71" s="84" t="s">
        <v>9</v>
      </c>
      <c r="K71" s="82" t="s">
        <v>42</v>
      </c>
      <c r="L71" s="97"/>
      <c r="M71" s="83">
        <f t="shared" si="8"/>
        <v>0</v>
      </c>
      <c r="N71" s="84" t="s">
        <v>9</v>
      </c>
      <c r="O71" s="82" t="s">
        <v>42</v>
      </c>
      <c r="P71" s="97"/>
      <c r="Q71" s="83"/>
      <c r="R71" s="84" t="s">
        <v>9</v>
      </c>
      <c r="S71" s="82" t="s">
        <v>42</v>
      </c>
      <c r="T71" s="97"/>
      <c r="U71" s="83"/>
    </row>
    <row r="72" spans="1:21" ht="14.25" customHeight="1">
      <c r="A72" s="80" t="s">
        <v>9</v>
      </c>
      <c r="B72" s="81" t="s">
        <v>9</v>
      </c>
      <c r="C72" s="82" t="s">
        <v>42</v>
      </c>
      <c r="D72" s="97"/>
      <c r="E72" s="83"/>
      <c r="F72" s="84" t="s">
        <v>9</v>
      </c>
      <c r="G72" s="82" t="s">
        <v>42</v>
      </c>
      <c r="H72" s="97"/>
      <c r="I72" s="83"/>
      <c r="J72" s="84" t="s">
        <v>9</v>
      </c>
      <c r="K72" s="82" t="s">
        <v>42</v>
      </c>
      <c r="L72" s="97"/>
      <c r="M72" s="83">
        <f t="shared" si="8"/>
        <v>0</v>
      </c>
      <c r="N72" s="84" t="s">
        <v>9</v>
      </c>
      <c r="O72" s="82" t="s">
        <v>42</v>
      </c>
      <c r="P72" s="97"/>
      <c r="Q72" s="83"/>
      <c r="R72" s="84" t="s">
        <v>9</v>
      </c>
      <c r="S72" s="82" t="s">
        <v>42</v>
      </c>
      <c r="T72" s="97"/>
      <c r="U72" s="83"/>
    </row>
    <row r="73" spans="1:21" ht="14.25" customHeight="1">
      <c r="A73" s="80" t="s">
        <v>9</v>
      </c>
      <c r="B73" s="81" t="s">
        <v>9</v>
      </c>
      <c r="C73" s="82" t="s">
        <v>42</v>
      </c>
      <c r="D73" s="97"/>
      <c r="E73" s="83"/>
      <c r="F73" s="84" t="s">
        <v>9</v>
      </c>
      <c r="G73" s="82" t="s">
        <v>42</v>
      </c>
      <c r="H73" s="97"/>
      <c r="I73" s="83"/>
      <c r="J73" s="84" t="s">
        <v>9</v>
      </c>
      <c r="K73" s="82" t="s">
        <v>42</v>
      </c>
      <c r="L73" s="97"/>
      <c r="M73" s="83">
        <f t="shared" si="8"/>
        <v>0</v>
      </c>
      <c r="N73" s="84" t="s">
        <v>9</v>
      </c>
      <c r="O73" s="82" t="s">
        <v>42</v>
      </c>
      <c r="P73" s="97"/>
      <c r="Q73" s="83"/>
      <c r="R73" s="84" t="s">
        <v>9</v>
      </c>
      <c r="S73" s="82" t="s">
        <v>42</v>
      </c>
      <c r="T73" s="97"/>
      <c r="U73" s="83"/>
    </row>
    <row r="74" spans="1:21" ht="14.25" customHeight="1">
      <c r="A74" s="80" t="s">
        <v>9</v>
      </c>
      <c r="B74" s="81" t="s">
        <v>9</v>
      </c>
      <c r="C74" s="82" t="s">
        <v>42</v>
      </c>
      <c r="D74" s="97"/>
      <c r="E74" s="83"/>
      <c r="F74" s="84" t="s">
        <v>9</v>
      </c>
      <c r="G74" s="82" t="s">
        <v>42</v>
      </c>
      <c r="H74" s="97"/>
      <c r="I74" s="83"/>
      <c r="J74" s="84" t="s">
        <v>9</v>
      </c>
      <c r="K74" s="82" t="s">
        <v>42</v>
      </c>
      <c r="L74" s="97"/>
      <c r="M74" s="83">
        <f t="shared" si="8"/>
        <v>0</v>
      </c>
      <c r="N74" s="84" t="s">
        <v>9</v>
      </c>
      <c r="O74" s="82" t="s">
        <v>94</v>
      </c>
      <c r="P74" s="97"/>
      <c r="Q74" s="83"/>
      <c r="R74" s="84" t="s">
        <v>9</v>
      </c>
      <c r="S74" s="82" t="s">
        <v>42</v>
      </c>
      <c r="T74" s="97"/>
      <c r="U74" s="83"/>
    </row>
    <row r="75" spans="1:21" ht="14.25" customHeight="1">
      <c r="A75" s="80" t="s">
        <v>9</v>
      </c>
      <c r="B75" s="81" t="s">
        <v>9</v>
      </c>
      <c r="C75" s="82" t="s">
        <v>42</v>
      </c>
      <c r="D75" s="97"/>
      <c r="E75" s="83"/>
      <c r="F75" s="84" t="s">
        <v>9</v>
      </c>
      <c r="G75" s="82" t="s">
        <v>42</v>
      </c>
      <c r="H75" s="97"/>
      <c r="I75" s="83"/>
      <c r="J75" s="84" t="s">
        <v>9</v>
      </c>
      <c r="K75" s="82" t="s">
        <v>42</v>
      </c>
      <c r="L75" s="97"/>
      <c r="M75" s="83">
        <f t="shared" si="8"/>
        <v>0</v>
      </c>
      <c r="N75" s="84" t="s">
        <v>9</v>
      </c>
      <c r="O75" s="82" t="s">
        <v>256</v>
      </c>
      <c r="P75" s="97"/>
      <c r="Q75" s="83">
        <f>P75/0.09</f>
        <v>0</v>
      </c>
      <c r="R75" s="84" t="s">
        <v>9</v>
      </c>
      <c r="S75" s="82" t="s">
        <v>42</v>
      </c>
      <c r="T75" s="97"/>
      <c r="U75" s="83"/>
    </row>
    <row r="76" spans="1:21" ht="14.25" customHeight="1" thickBot="1">
      <c r="A76" s="85" t="s">
        <v>9</v>
      </c>
      <c r="B76" s="86" t="s">
        <v>9</v>
      </c>
      <c r="C76" s="87" t="s">
        <v>42</v>
      </c>
      <c r="D76" s="98"/>
      <c r="E76" s="88"/>
      <c r="F76" s="89" t="s">
        <v>9</v>
      </c>
      <c r="G76" s="90" t="s">
        <v>42</v>
      </c>
      <c r="H76" s="98"/>
      <c r="I76" s="88"/>
      <c r="J76" s="89" t="s">
        <v>9</v>
      </c>
      <c r="K76" s="90" t="s">
        <v>42</v>
      </c>
      <c r="L76" s="98"/>
      <c r="M76" s="88">
        <f t="shared" si="8"/>
        <v>0</v>
      </c>
      <c r="N76" s="89" t="s">
        <v>9</v>
      </c>
      <c r="O76" s="90" t="s">
        <v>132</v>
      </c>
      <c r="P76" s="98"/>
      <c r="Q76" s="88"/>
      <c r="R76" s="89" t="s">
        <v>9</v>
      </c>
      <c r="S76" s="90" t="s">
        <v>42</v>
      </c>
      <c r="T76" s="98"/>
      <c r="U76" s="88"/>
    </row>
    <row r="77" spans="1:21" ht="14.25" customHeight="1" thickTop="1" thickBot="1">
      <c r="A77" s="118" t="s">
        <v>95</v>
      </c>
      <c r="B77" s="119"/>
      <c r="C77" s="91" t="s">
        <v>42</v>
      </c>
      <c r="D77" s="100"/>
      <c r="E77" s="92"/>
      <c r="F77" s="93" t="s">
        <v>9</v>
      </c>
      <c r="G77" s="94" t="s">
        <v>257</v>
      </c>
      <c r="H77" s="100" t="s">
        <v>98</v>
      </c>
      <c r="I77" s="92"/>
      <c r="J77" s="93" t="s">
        <v>9</v>
      </c>
      <c r="K77" s="94" t="s">
        <v>42</v>
      </c>
      <c r="L77" s="100"/>
      <c r="M77" s="92">
        <f t="shared" si="8"/>
        <v>0</v>
      </c>
      <c r="N77" s="93" t="s">
        <v>9</v>
      </c>
      <c r="O77" s="94" t="s">
        <v>134</v>
      </c>
      <c r="P77" s="100"/>
      <c r="Q77" s="92"/>
      <c r="R77" s="93" t="s">
        <v>9</v>
      </c>
      <c r="S77" s="94" t="s">
        <v>96</v>
      </c>
      <c r="T77" s="100"/>
      <c r="U77" s="92"/>
    </row>
    <row r="78" spans="1:21" ht="14.25" customHeight="1" thickTop="1">
      <c r="A78" s="75" t="s">
        <v>99</v>
      </c>
      <c r="B78" s="120" t="s">
        <v>101</v>
      </c>
      <c r="C78" s="121"/>
      <c r="D78" s="121"/>
      <c r="E78" s="122"/>
      <c r="F78" s="120" t="s">
        <v>101</v>
      </c>
      <c r="G78" s="121"/>
      <c r="H78" s="121"/>
      <c r="I78" s="122"/>
      <c r="J78" s="120" t="s">
        <v>101</v>
      </c>
      <c r="K78" s="121"/>
      <c r="L78" s="121"/>
      <c r="M78" s="122"/>
      <c r="N78" s="120" t="s">
        <v>102</v>
      </c>
      <c r="O78" s="121"/>
      <c r="P78" s="121"/>
      <c r="Q78" s="122"/>
      <c r="R78" s="120" t="s">
        <v>101</v>
      </c>
      <c r="S78" s="121"/>
      <c r="T78" s="121"/>
      <c r="U78" s="122"/>
    </row>
    <row r="79" spans="1:21" ht="14.25" customHeight="1" thickBot="1">
      <c r="A79" s="85" t="s">
        <v>100</v>
      </c>
      <c r="B79" s="112" t="s">
        <v>258</v>
      </c>
      <c r="C79" s="113"/>
      <c r="D79" s="113"/>
      <c r="E79" s="114"/>
      <c r="F79" s="112" t="s">
        <v>259</v>
      </c>
      <c r="G79" s="113"/>
      <c r="H79" s="113"/>
      <c r="I79" s="114"/>
      <c r="J79" s="112" t="s">
        <v>260</v>
      </c>
      <c r="K79" s="113"/>
      <c r="L79" s="113"/>
      <c r="M79" s="114"/>
      <c r="N79" s="112" t="s">
        <v>261</v>
      </c>
      <c r="O79" s="113"/>
      <c r="P79" s="113"/>
      <c r="Q79" s="114"/>
      <c r="R79" s="112" t="s">
        <v>262</v>
      </c>
      <c r="S79" s="113"/>
      <c r="T79" s="113"/>
      <c r="U79" s="114"/>
    </row>
    <row r="80" spans="1:21" ht="18" customHeight="1" thickTop="1">
      <c r="A80" s="110" t="s">
        <v>103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</row>
  </sheetData>
  <mergeCells count="62">
    <mergeCell ref="N39:Q39"/>
    <mergeCell ref="R38:U38"/>
    <mergeCell ref="R39:U39"/>
    <mergeCell ref="A40:U40"/>
    <mergeCell ref="S4:U4"/>
    <mergeCell ref="S5:U5"/>
    <mergeCell ref="A37:B37"/>
    <mergeCell ref="B38:E38"/>
    <mergeCell ref="B39:E39"/>
    <mergeCell ref="F38:I38"/>
    <mergeCell ref="F39:I39"/>
    <mergeCell ref="J38:M38"/>
    <mergeCell ref="J39:M39"/>
    <mergeCell ref="N38:Q38"/>
    <mergeCell ref="C5:E5"/>
    <mergeCell ref="G4:I4"/>
    <mergeCell ref="A1:U1"/>
    <mergeCell ref="B2:N2"/>
    <mergeCell ref="O2:U2"/>
    <mergeCell ref="A3:A6"/>
    <mergeCell ref="B3:E3"/>
    <mergeCell ref="F3:I3"/>
    <mergeCell ref="J3:M3"/>
    <mergeCell ref="N3:Q3"/>
    <mergeCell ref="R3:U3"/>
    <mergeCell ref="C4:E4"/>
    <mergeCell ref="G5:I5"/>
    <mergeCell ref="K4:M4"/>
    <mergeCell ref="K5:M5"/>
    <mergeCell ref="O4:Q4"/>
    <mergeCell ref="O5:Q5"/>
    <mergeCell ref="A41:U41"/>
    <mergeCell ref="B42:N42"/>
    <mergeCell ref="O42:U42"/>
    <mergeCell ref="A43:A46"/>
    <mergeCell ref="B43:E43"/>
    <mergeCell ref="F43:I43"/>
    <mergeCell ref="J43:M43"/>
    <mergeCell ref="N43:Q43"/>
    <mergeCell ref="R43:U43"/>
    <mergeCell ref="C44:E44"/>
    <mergeCell ref="G44:I44"/>
    <mergeCell ref="K44:M44"/>
    <mergeCell ref="O44:Q44"/>
    <mergeCell ref="S44:U44"/>
    <mergeCell ref="C45:E45"/>
    <mergeCell ref="G45:I45"/>
    <mergeCell ref="K45:M45"/>
    <mergeCell ref="O45:Q45"/>
    <mergeCell ref="S45:U45"/>
    <mergeCell ref="A77:B77"/>
    <mergeCell ref="B78:E78"/>
    <mergeCell ref="F78:I78"/>
    <mergeCell ref="J78:M78"/>
    <mergeCell ref="N78:Q78"/>
    <mergeCell ref="R78:U78"/>
    <mergeCell ref="A80:U80"/>
    <mergeCell ref="B79:E79"/>
    <mergeCell ref="F79:I79"/>
    <mergeCell ref="J79:M79"/>
    <mergeCell ref="N79:Q79"/>
    <mergeCell ref="R79:U79"/>
  </mergeCells>
  <phoneticPr fontId="2" type="noConversion"/>
  <pageMargins left="0.1388888888888889" right="0.1388888888888889" top="0.1388888888888889" bottom="1.3888888888888888E-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12月</vt:lpstr>
      <vt:lpstr>15</vt:lpstr>
      <vt:lpstr>16</vt:lpstr>
      <vt:lpstr>17</vt:lpstr>
      <vt:lpstr>18</vt:lpstr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得of2 永</dc:creator>
  <cp:lastModifiedBy>得of2 永</cp:lastModifiedBy>
  <cp:lastPrinted>2024-11-19T10:14:34Z</cp:lastPrinted>
  <dcterms:created xsi:type="dcterms:W3CDTF">2024-11-18T12:28:14Z</dcterms:created>
  <dcterms:modified xsi:type="dcterms:W3CDTF">2024-11-19T10:14:38Z</dcterms:modified>
</cp:coreProperties>
</file>